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4400" windowHeight="12840" activeTab="1"/>
  </bookViews>
  <sheets>
    <sheet name="Pokyny pro vyplnění" sheetId="11" r:id="rId1"/>
    <sheet name="Stavba" sheetId="1" r:id="rId2"/>
    <sheet name="VzorPolozky" sheetId="10" state="hidden" r:id="rId3"/>
    <sheet name="00 00 Naklady" sheetId="12" r:id="rId4"/>
    <sheet name="02 02_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'02 02_1 Pol'!$1:$7</definedName>
    <definedName name="oadresa">Stavba!$D$6</definedName>
    <definedName name="Objednatel" localSheetId="1">Stavba!$D$5</definedName>
    <definedName name="Objekt" localSheetId="1">Stavba!$B$38</definedName>
    <definedName name="_xlnm.Print_Area" localSheetId="3">'00 00 Naklady'!$A$1:$X$31</definedName>
    <definedName name="_xlnm.Print_Area" localSheetId="4">'02 02_1 Pol'!$A$1:$X$22</definedName>
    <definedName name="_xlnm.Print_Area" localSheetId="1">Stavba!$A$1:$J$128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28" i="12" l="1"/>
  <c r="G9" i="13" l="1"/>
  <c r="I9" i="13"/>
  <c r="I8" i="13" s="1"/>
  <c r="K9" i="13"/>
  <c r="O9" i="13"/>
  <c r="Q9" i="13"/>
  <c r="Q8" i="13" s="1"/>
  <c r="V9" i="13"/>
  <c r="G13" i="13"/>
  <c r="I13" i="13"/>
  <c r="K13" i="13"/>
  <c r="K8" i="13" s="1"/>
  <c r="O13" i="13"/>
  <c r="O8" i="13" s="1"/>
  <c r="Q13" i="13"/>
  <c r="V13" i="13"/>
  <c r="V8" i="13" s="1"/>
  <c r="I16" i="13"/>
  <c r="Q16" i="13"/>
  <c r="G17" i="13"/>
  <c r="G16" i="13" s="1"/>
  <c r="I125" i="1" s="1"/>
  <c r="I17" i="13"/>
  <c r="K17" i="13"/>
  <c r="K16" i="13" s="1"/>
  <c r="O17" i="13"/>
  <c r="O16" i="13" s="1"/>
  <c r="Q17" i="13"/>
  <c r="V17" i="13"/>
  <c r="V16" i="13" s="1"/>
  <c r="AE21" i="13"/>
  <c r="F43" i="1" s="1"/>
  <c r="BA19" i="12"/>
  <c r="G9" i="12"/>
  <c r="G8" i="12" s="1"/>
  <c r="I126" i="1" s="1"/>
  <c r="I19" i="1" s="1"/>
  <c r="I9" i="12"/>
  <c r="I8" i="12" s="1"/>
  <c r="K9" i="12"/>
  <c r="K8" i="12" s="1"/>
  <c r="O9" i="12"/>
  <c r="O8" i="12" s="1"/>
  <c r="Q9" i="12"/>
  <c r="Q8" i="12" s="1"/>
  <c r="V9" i="12"/>
  <c r="V8" i="12" s="1"/>
  <c r="G12" i="12"/>
  <c r="M12" i="12" s="1"/>
  <c r="I12" i="12"/>
  <c r="I11" i="12" s="1"/>
  <c r="K12" i="12"/>
  <c r="O12" i="12"/>
  <c r="Q12" i="12"/>
  <c r="Q11" i="12" s="1"/>
  <c r="V12" i="12"/>
  <c r="G16" i="12"/>
  <c r="M16" i="12" s="1"/>
  <c r="I16" i="12"/>
  <c r="K16" i="12"/>
  <c r="K11" i="12" s="1"/>
  <c r="O16" i="12"/>
  <c r="O11" i="12" s="1"/>
  <c r="Q16" i="12"/>
  <c r="V16" i="12"/>
  <c r="V11" i="12" s="1"/>
  <c r="G18" i="12"/>
  <c r="M18" i="12" s="1"/>
  <c r="I18" i="12"/>
  <c r="K18" i="12"/>
  <c r="O18" i="12"/>
  <c r="Q18" i="12"/>
  <c r="V18" i="12"/>
  <c r="G22" i="12"/>
  <c r="M22" i="12" s="1"/>
  <c r="I22" i="12"/>
  <c r="K22" i="12"/>
  <c r="O22" i="12"/>
  <c r="Q22" i="12"/>
  <c r="V22" i="12"/>
  <c r="G24" i="12"/>
  <c r="M24" i="12" s="1"/>
  <c r="I24" i="12"/>
  <c r="K24" i="12"/>
  <c r="O24" i="12"/>
  <c r="Q24" i="12"/>
  <c r="V24" i="12"/>
  <c r="AE30" i="12"/>
  <c r="F40" i="1" s="1"/>
  <c r="I18" i="1"/>
  <c r="I17"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AF21" i="13" l="1"/>
  <c r="G44" i="1" s="1"/>
  <c r="F44" i="1"/>
  <c r="G8" i="13"/>
  <c r="M9" i="13"/>
  <c r="F41" i="1"/>
  <c r="F39" i="1"/>
  <c r="F45" i="1" s="1"/>
  <c r="M17" i="13"/>
  <c r="M16" i="13" s="1"/>
  <c r="M13" i="13"/>
  <c r="M8" i="13" s="1"/>
  <c r="M11" i="12"/>
  <c r="G11" i="12"/>
  <c r="M9" i="12"/>
  <c r="M8" i="12" s="1"/>
  <c r="AF30" i="12"/>
  <c r="J28" i="1"/>
  <c r="J26" i="1"/>
  <c r="G38" i="1"/>
  <c r="F38" i="1"/>
  <c r="J23" i="1"/>
  <c r="J24" i="1"/>
  <c r="J25" i="1"/>
  <c r="J27" i="1"/>
  <c r="E24" i="1"/>
  <c r="E26" i="1"/>
  <c r="H44" i="1" l="1"/>
  <c r="I44" i="1" s="1"/>
  <c r="G43" i="1"/>
  <c r="G23" i="1"/>
  <c r="A23" i="1" s="1"/>
  <c r="I124" i="1"/>
  <c r="I16" i="1" s="1"/>
  <c r="G21" i="13"/>
  <c r="G39" i="1"/>
  <c r="I127" i="1"/>
  <c r="G30" i="12"/>
  <c r="H43" i="1" l="1"/>
  <c r="I43" i="1" s="1"/>
  <c r="G41" i="1"/>
  <c r="G40" i="1"/>
  <c r="A24" i="1"/>
  <c r="G24" i="1"/>
  <c r="H39" i="1"/>
  <c r="I20" i="1"/>
  <c r="I21" i="1" s="1"/>
  <c r="G25" i="1" s="1"/>
  <c r="I128" i="1"/>
  <c r="H40" i="1" l="1"/>
  <c r="I40" i="1" s="1"/>
  <c r="G45" i="1"/>
  <c r="G28" i="1" s="1"/>
  <c r="H41" i="1"/>
  <c r="I41" i="1" s="1"/>
  <c r="J127" i="1"/>
  <c r="J124" i="1"/>
  <c r="J126" i="1"/>
  <c r="J125" i="1"/>
  <c r="I39" i="1"/>
  <c r="H45" i="1" l="1"/>
  <c r="I45" i="1" s="1"/>
  <c r="J128" i="1"/>
  <c r="A25" i="1"/>
  <c r="J44" i="1" l="1"/>
  <c r="J43" i="1"/>
  <c r="J40" i="1"/>
  <c r="J39" i="1"/>
  <c r="J45" i="1" s="1"/>
  <c r="J41" i="1"/>
  <c r="G26" i="1"/>
  <c r="A27" i="1" s="1"/>
  <c r="A26" i="1"/>
  <c r="G29" i="1" l="1"/>
  <c r="G27" i="1" s="1"/>
  <c r="A29" i="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Stanislav</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Stanislav</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<sst xmlns="http://schemas.openxmlformats.org/spreadsheetml/2006/main" count="351" uniqueCount="208">
  <si>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</si>
  <si>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</si>
  <si>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</si>
  <si>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</si>
  <si>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</si>
  <si>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</si>
  <si>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</si>
  <si>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</si>
  <si>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</si>
  <si>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</si>
  <si>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</si>
  <si>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</si>
  <si>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</si>
  <si>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</si>
  <si>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</si>
  <si>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</si>
  <si>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</si>
  <si>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</si>
  <si>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</si>
  <si>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</si>
  <si>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</si>
  <si>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</si>
  <si>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</si>
  <si>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</si>
  <si>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</si>
  <si>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</si>
  <si>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</si>
  <si>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</si>
  <si>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</si>
  <si>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</si>
  <si>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</si>
  <si>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</si>
  <si>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</si>
  <si>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</si>
  <si>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</si>
  <si>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</si>
  <si>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</si>
  <si>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</si>
  <si>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</si>
  <si>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</si>
  <si>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</si>
  <si>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</si>
  <si>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</si>
  <si>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MIKULÍK2102</t>
  </si>
  <si>
    <t>Město Uherský Brod</t>
  </si>
  <si>
    <t>Masarykovo nám. 100</t>
  </si>
  <si>
    <t>Uherský Brod-Uherský Brod</t>
  </si>
  <si>
    <t>68801</t>
  </si>
  <si>
    <t>00291463</t>
  </si>
  <si>
    <t>CZ00291463</t>
  </si>
  <si>
    <t>MIKULÍK projekty s.r.o.</t>
  </si>
  <si>
    <t>Svatoplukova 285</t>
  </si>
  <si>
    <t>Uherské Hradiště</t>
  </si>
  <si>
    <t>68601</t>
  </si>
  <si>
    <t>27697746</t>
  </si>
  <si>
    <t>CZ27697746</t>
  </si>
  <si>
    <t>23.2.2021</t>
  </si>
  <si>
    <t>Stavba</t>
  </si>
  <si>
    <t>Ostatní a vedlejší náklady</t>
  </si>
  <si>
    <t>00</t>
  </si>
  <si>
    <t>VRN - neuznatelné náklady</t>
  </si>
  <si>
    <t>Stavební objekt</t>
  </si>
  <si>
    <t>02</t>
  </si>
  <si>
    <t>Objekt č.p. 105</t>
  </si>
  <si>
    <t>02/1</t>
  </si>
  <si>
    <t>Oprava uliční fasády - neuznatelné náklady</t>
  </si>
  <si>
    <t>Celkem za stavbu</t>
  </si>
  <si>
    <t>CZK</t>
  </si>
  <si>
    <t>#POPS</t>
  </si>
  <si>
    <t>Popis stavby: MIKULÍK2102 - Stavební úpravy objektů č.p. 104 a 105, Masarykovo nám., Uherský Brod</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</si>
  <si>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</si>
  <si>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</si>
  <si>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</si>
  <si>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</si>
  <si>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</si>
  <si>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</si>
  <si>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</si>
  <si>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</si>
  <si>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</si>
  <si>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</si>
  <si>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</si>
  <si>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</si>
  <si>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</si>
  <si>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</si>
  <si>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</si>
  <si>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</si>
  <si>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</si>
  <si>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</si>
  <si>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</si>
  <si>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</si>
  <si>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</si>
  <si>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</si>
  <si>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</si>
  <si>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</si>
  <si>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</si>
  <si>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</si>
  <si>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</si>
  <si>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</si>
  <si>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</si>
  <si>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</si>
  <si>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</si>
  <si>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</si>
  <si>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</si>
  <si>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</si>
  <si>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</si>
  <si>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</si>
  <si>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</si>
  <si>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</si>
  <si>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</si>
  <si>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</si>
  <si>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</si>
  <si>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</si>
  <si>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</si>
  <si>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</si>
  <si>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</si>
  <si>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</si>
  <si>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94</t>
  </si>
  <si>
    <t>Lešení a stavební výtahy</t>
  </si>
  <si>
    <t>99</t>
  </si>
  <si>
    <t>Staveništní přesun hmot</t>
  </si>
  <si>
    <t>VN</t>
  </si>
  <si>
    <t>ON</t>
  </si>
  <si>
    <t>Soupis vedlejších a ostatních nákladů</t>
  </si>
  <si>
    <t>#TypZaznamu#</t>
  </si>
  <si>
    <t>STA</t>
  </si>
  <si>
    <t>Vedlejší a ostatní náklady</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</si>
  <si>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</si>
  <si>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</si>
  <si>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</si>
  <si>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</si>
  <si>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</si>
  <si>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</si>
  <si>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</si>
  <si>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</si>
  <si>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</si>
  <si>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</si>
  <si>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</si>
  <si>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</si>
  <si>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</si>
  <si>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</si>
  <si>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</si>
  <si>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</si>
  <si>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</si>
  <si>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</si>
  <si>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</si>
  <si>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</si>
  <si>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</si>
  <si>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</si>
  <si>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</si>
  <si>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</si>
  <si>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</si>
  <si>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</si>
  <si>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005124010R</t>
  </si>
  <si>
    <t>Soubor</t>
  </si>
  <si>
    <t>RTS 21/ I</t>
  </si>
  <si>
    <t>Indiv</t>
  </si>
  <si>
    <t>VRN</t>
  </si>
  <si>
    <t>POL99_2</t>
  </si>
  <si>
    <t>SPU</t>
  </si>
  <si>
    <t>00411 R</t>
  </si>
  <si>
    <t>Přípravné a průzkumné služby či práce</t>
  </si>
  <si>
    <t>POL99_8</t>
  </si>
  <si>
    <t xml:space="preserve">- viz část B. (STZ) : </t>
  </si>
  <si>
    <t>VV</t>
  </si>
  <si>
    <t>stratigrafický průzkum : 1</t>
  </si>
  <si>
    <t>005211030R</t>
  </si>
  <si>
    <t xml:space="preserve">Dočasná dopravní opatření </t>
  </si>
  <si>
    <t>005241010R</t>
  </si>
  <si>
    <t xml:space="preserve">Dokumentace skutečného provedení </t>
  </si>
  <si>
    <t>Náklady na vyhotovení dokumentace skutečného provedení stavby a její předání objednateli v požadované formě a požadovaném počtu.</t>
  </si>
  <si>
    <t>POP</t>
  </si>
  <si>
    <t>- sanace soklového zdiva : 1</t>
  </si>
  <si>
    <t>R_3629925</t>
  </si>
  <si>
    <t>Opravy, údržba a průběžné čištění kropení komunik, užívaných v průběhu stavby</t>
  </si>
  <si>
    <t>Vlastní</t>
  </si>
  <si>
    <t>R_3629926</t>
  </si>
  <si>
    <t>Ostatní náklady z obchodních podmínek smlouvy o dílo</t>
  </si>
  <si>
    <t xml:space="preserve">Náklady spojené s dodržením podmínek uvedených dokumentech vyhlášené soutěže a dalších především obchodních podmínek smlouvy včetně vyměřených poplatků  (např. zajištění povolení zvláštního užívání komunikací pro realizaci stavby : </t>
  </si>
  <si>
    <t xml:space="preserve"> zajištění kladných závazných stanovisek dotčených orgánů stát.správy k vydání kolaudačního souhlasu, náklady na administraci při zajištění bankovní záruky, pořízení fotodokumentace v průběhu realizace stavby atd.) : </t>
  </si>
  <si>
    <t>1</t>
  </si>
  <si>
    <t>SUM</t>
  </si>
  <si>
    <t>END</t>
  </si>
  <si>
    <t>Položkový soupis prací a dodávek</t>
  </si>
  <si>
    <t>941941191R00</t>
  </si>
  <si>
    <t>Montáž lešení lehkého pracovního řadového s podlahami příplatek za každý další i započatý měsíc použití lešení_x000D_
 šířky šířky od 0,80 do 1,00 m a výšky do 10 m</t>
  </si>
  <si>
    <t>m2</t>
  </si>
  <si>
    <t>800-3</t>
  </si>
  <si>
    <t>Práce</t>
  </si>
  <si>
    <t>POL1_</t>
  </si>
  <si>
    <t>včetně kotvení</t>
  </si>
  <si>
    <t>SPI</t>
  </si>
  <si>
    <t>335,88725*3</t>
  </si>
  <si>
    <t>944944031R00</t>
  </si>
  <si>
    <t>Montáž ochranné sítě příplatek k ceně za každý další i započatý měsíc použití ochranných sítí_x000D_
 z umělých vláken</t>
  </si>
  <si>
    <t>361,38725*3</t>
  </si>
  <si>
    <t>999281211R00</t>
  </si>
  <si>
    <t>Přesun hmot pro opravy a údržbu objektů pro opravy a údržbu vnějších plášťů dosavadních objektů_x000D_
 výšky do 25 m</t>
  </si>
  <si>
    <t>t</t>
  </si>
  <si>
    <t>801-4</t>
  </si>
  <si>
    <t>Přesun hmot</t>
  </si>
  <si>
    <t>POL7_</t>
  </si>
  <si>
    <t>oborů 801, 803, 811 a 812</t>
  </si>
  <si>
    <t>Kompletační, koordinační a ostatní inženýrská činnost</t>
  </si>
  <si>
    <t>D + M dočasného dopravního značení, vč. pronájmu po dobu stavby. Zajištění vydání stanovení přechodné i místní úpravy provozu na pozemních komunikaci. Náklady na vyhotovení návrhu dočasného dopravního značení, včetně pěšího provozu, jeho projednání s dotčenými orgány, dodání dopravních značek, zařízení, jejich rozmístění a přemísťování a jejich údržba v průběhu výstavby včetně následného odstranění po ukončení stavebních prací.</t>
  </si>
  <si>
    <t>R_3630014</t>
  </si>
  <si>
    <t>Výrobní projektová dokumentace na dveře a okna, statické posouzení nového dřev. překladu</t>
  </si>
  <si>
    <t>Stavební úpravy objektu č.p.  105, Masarykovo nám., Uherský Brod</t>
  </si>
  <si>
    <r>
      <t xml:space="preserve">Stavební úpravy objektu č.p.  105, Masarykovo nám., Uherský Brod - </t>
    </r>
    <r>
      <rPr>
        <b/>
        <sz val="12"/>
        <color rgb="FFFF0000"/>
        <rFont val="Arial CE"/>
        <charset val="238"/>
      </rPr>
      <t>neuznatelné náklady</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</si>
</sst>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
      <sz val="8"/>
      <color theme="6" tint="-0.499984740745262"/>
      <name val="Arial CE"/>
      <charset val="238"/>
    </font>
    <font>
      <b/>
      <sz val="14"/>
      <name val="Arial CE"/>
      <charset val="238"/>
    </font>
    <font>
      <b/>
      <sz val="12"/>
      <color rgb="FFFF0000"/>
      <name val="Arial CE"/>
      <charset val="238"/>
    </font>
  </fonts>
  <fills count="7">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4" tint="0.79998168889431442"/>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20"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4" fontId="0" fillId="0" borderId="33" xfId="0" applyNumberFormat="1" applyFont="1" applyBorder="1" applyAlignment="1">
      <alignment vertical="center" shrinkToFit="1"/>
    </xf>
    <xf numFmtId="4" fontId="0" fillId="6" borderId="33" xfId="0" applyNumberFormat="1" applyFont="1" applyFill="1" applyBorder="1" applyAlignment="1">
      <alignment vertical="center" shrinkToFit="1"/>
    </xf>
    <xf numFmtId="0" fontId="0" fillId="0" borderId="0" xfId="0" applyFill="1"/>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22" fillId="0" borderId="6" xfId="0" applyFont="1" applyFill="1" applyBorder="1" applyAlignment="1">
      <alignment horizontal="left" vertical="center" wrapText="1"/>
    </xf>
    <xf numFmtId="0" fontId="22" fillId="0"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0" xfId="0" applyNumberFormat="1" applyAlignment="1">
      <alignmen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7" fillId="4" borderId="18"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vertical="top"/>
      <protection locked="0"/>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49" fontId="21" fillId="0" borderId="18" xfId="0" applyNumberFormat="1" applyFont="1" applyFill="1" applyBorder="1" applyAlignment="1" applyProtection="1">
      <alignment horizontal="left" vertical="top" wrapText="1"/>
      <protection locked="0"/>
    </xf>
    <xf numFmtId="49" fontId="21" fillId="0" borderId="18" xfId="0" applyNumberFormat="1" applyFont="1" applyFill="1" applyBorder="1" applyAlignment="1" applyProtection="1">
      <alignment vertical="top"/>
      <protection locked="0"/>
    </xf>
    <xf numFmtId="0" fontId="19" fillId="0" borderId="18" xfId="0" applyNumberFormat="1" applyFont="1" applyBorder="1" applyAlignment="1">
      <alignment horizontal="left" vertical="top" wrapText="1"/>
    </xf>
    <xf numFmtId="0" fontId="19" fillId="0" borderId="18"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85" t="s">
        <v>39</v>
      </c>
      <c r="B2" s="185"/>
      <c r="C2" s="185"/>
      <c r="D2" s="185"/>
      <c r="E2" s="185"/>
      <c r="F2" s="185"/>
      <c r="G2" s="185"/>
    </row>
  </sheetData>
  <sheetProtection algorithmName="SHA-512" hashValue="Y3NO36hhODBEq4R6L2Te1/lH/By5HdekluM5cKD8GOyHqUL4nIF1SI3BoJcx35kmRgORN3fl/zEmKcCUgEKhXQ==" saltValue="8FCEyljCUK8ytX3W9v+BZ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31"/>
  <sheetViews>
    <sheetView showGridLines="0" tabSelected="1" topLeftCell="B1" zoomScaleNormal="100" zoomScaleSheetLayoutView="75" workbookViewId="0">
      <selection activeCell="E2" sqref="E2:J2"/>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186" t="s">
        <v>41</v>
      </c>
      <c r="C1" s="187"/>
      <c r="D1" s="187"/>
      <c r="E1" s="187"/>
      <c r="F1" s="187"/>
      <c r="G1" s="187"/>
      <c r="H1" s="187"/>
      <c r="I1" s="187"/>
      <c r="J1" s="188"/>
    </row>
    <row r="2" spans="1:15" ht="36" customHeight="1" x14ac:dyDescent="0.2">
      <c r="A2" s="2"/>
      <c r="B2" s="72" t="s">
        <v>22</v>
      </c>
      <c r="C2" s="73"/>
      <c r="D2" s="74" t="s">
        <v>43</v>
      </c>
      <c r="E2" s="195" t="s">
        <v>207</v>
      </c>
      <c r="F2" s="196"/>
      <c r="G2" s="196"/>
      <c r="H2" s="196"/>
      <c r="I2" s="196"/>
      <c r="J2" s="197"/>
      <c r="O2" s="1"/>
    </row>
    <row r="3" spans="1:15" ht="27" hidden="1" customHeight="1" x14ac:dyDescent="0.2">
      <c r="A3" s="2"/>
      <c r="B3" s="75"/>
      <c r="C3" s="73"/>
      <c r="D3" s="76"/>
      <c r="E3" s="198"/>
      <c r="F3" s="199"/>
      <c r="G3" s="199"/>
      <c r="H3" s="199"/>
      <c r="I3" s="199"/>
      <c r="J3" s="200"/>
    </row>
    <row r="4" spans="1:15" ht="23.25" customHeight="1" x14ac:dyDescent="0.2">
      <c r="A4" s="2"/>
      <c r="B4" s="77"/>
      <c r="C4" s="78"/>
      <c r="D4" s="79"/>
      <c r="E4" s="208"/>
      <c r="F4" s="208"/>
      <c r="G4" s="208"/>
      <c r="H4" s="208"/>
      <c r="I4" s="208"/>
      <c r="J4" s="209"/>
    </row>
    <row r="5" spans="1:15" ht="24" customHeight="1" x14ac:dyDescent="0.2">
      <c r="A5" s="2"/>
      <c r="B5" s="30" t="s">
        <v>42</v>
      </c>
      <c r="D5" s="212" t="s">
        <v>44</v>
      </c>
      <c r="E5" s="213"/>
      <c r="F5" s="213"/>
      <c r="G5" s="213"/>
      <c r="H5" s="18" t="s">
        <v>40</v>
      </c>
      <c r="I5" s="81" t="s">
        <v>48</v>
      </c>
      <c r="J5" s="8"/>
    </row>
    <row r="6" spans="1:15" ht="15.75" customHeight="1" x14ac:dyDescent="0.2">
      <c r="A6" s="2"/>
      <c r="B6" s="27"/>
      <c r="C6" s="52"/>
      <c r="D6" s="214" t="s">
        <v>45</v>
      </c>
      <c r="E6" s="215"/>
      <c r="F6" s="215"/>
      <c r="G6" s="215"/>
      <c r="H6" s="18" t="s">
        <v>34</v>
      </c>
      <c r="I6" s="81" t="s">
        <v>49</v>
      </c>
      <c r="J6" s="8"/>
    </row>
    <row r="7" spans="1:15" ht="15.75" customHeight="1" x14ac:dyDescent="0.2">
      <c r="A7" s="2"/>
      <c r="B7" s="28"/>
      <c r="C7" s="53"/>
      <c r="D7" s="80" t="s">
        <v>47</v>
      </c>
      <c r="E7" s="216" t="s">
        <v>46</v>
      </c>
      <c r="F7" s="217"/>
      <c r="G7" s="217"/>
      <c r="H7" s="23"/>
      <c r="I7" s="22"/>
      <c r="J7" s="33"/>
    </row>
    <row r="8" spans="1:15" ht="24" hidden="1" customHeight="1" x14ac:dyDescent="0.2">
      <c r="A8" s="2"/>
      <c r="B8" s="30" t="s">
        <v>20</v>
      </c>
      <c r="D8" s="82" t="s">
        <v>50</v>
      </c>
      <c r="H8" s="18" t="s">
        <v>40</v>
      </c>
      <c r="I8" s="81" t="s">
        <v>54</v>
      </c>
      <c r="J8" s="8"/>
    </row>
    <row r="9" spans="1:15" ht="15.75" hidden="1" customHeight="1" x14ac:dyDescent="0.2">
      <c r="A9" s="2"/>
      <c r="B9" s="2"/>
      <c r="D9" s="82" t="s">
        <v>51</v>
      </c>
      <c r="H9" s="18" t="s">
        <v>34</v>
      </c>
      <c r="I9" s="81" t="s">
        <v>55</v>
      </c>
      <c r="J9" s="8"/>
    </row>
    <row r="10" spans="1:15" ht="15.75" hidden="1" customHeight="1" x14ac:dyDescent="0.2">
      <c r="A10" s="2"/>
      <c r="B10" s="34"/>
      <c r="C10" s="53"/>
      <c r="D10" s="80" t="s">
        <v>53</v>
      </c>
      <c r="E10" s="83" t="s">
        <v>52</v>
      </c>
      <c r="F10" s="23"/>
      <c r="G10" s="14"/>
      <c r="H10" s="14"/>
      <c r="I10" s="35"/>
      <c r="J10" s="33"/>
    </row>
    <row r="11" spans="1:15" ht="24" customHeight="1" x14ac:dyDescent="0.2">
      <c r="A11" s="2"/>
      <c r="B11" s="30" t="s">
        <v>19</v>
      </c>
      <c r="D11" s="202"/>
      <c r="E11" s="202"/>
      <c r="F11" s="202"/>
      <c r="G11" s="202"/>
      <c r="H11" s="18" t="s">
        <v>40</v>
      </c>
      <c r="I11" s="85"/>
      <c r="J11" s="8"/>
    </row>
    <row r="12" spans="1:15" ht="15.75" customHeight="1" x14ac:dyDescent="0.2">
      <c r="A12" s="2"/>
      <c r="B12" s="27"/>
      <c r="C12" s="52"/>
      <c r="D12" s="207"/>
      <c r="E12" s="207"/>
      <c r="F12" s="207"/>
      <c r="G12" s="207"/>
      <c r="H12" s="18" t="s">
        <v>34</v>
      </c>
      <c r="I12" s="85"/>
      <c r="J12" s="8"/>
    </row>
    <row r="13" spans="1:15" ht="15.75" customHeight="1" x14ac:dyDescent="0.2">
      <c r="A13" s="2"/>
      <c r="B13" s="28"/>
      <c r="C13" s="53"/>
      <c r="D13" s="84"/>
      <c r="E13" s="210"/>
      <c r="F13" s="211"/>
      <c r="G13" s="211"/>
      <c r="H13" s="19"/>
      <c r="I13" s="22"/>
      <c r="J13" s="33"/>
    </row>
    <row r="14" spans="1:15" ht="24" customHeight="1" x14ac:dyDescent="0.2">
      <c r="A14" s="2"/>
      <c r="B14" s="42" t="s">
        <v>21</v>
      </c>
      <c r="C14" s="54"/>
      <c r="D14" s="55"/>
      <c r="E14" s="56"/>
      <c r="F14" s="43"/>
      <c r="G14" s="43"/>
      <c r="H14" s="44"/>
      <c r="I14" s="43"/>
      <c r="J14" s="45"/>
      <c r="O14" s="184"/>
    </row>
    <row r="15" spans="1:15" ht="32.25" customHeight="1" x14ac:dyDescent="0.2">
      <c r="A15" s="2"/>
      <c r="B15" s="34" t="s">
        <v>32</v>
      </c>
      <c r="C15" s="57"/>
      <c r="D15" s="51"/>
      <c r="E15" s="201"/>
      <c r="F15" s="201"/>
      <c r="G15" s="203"/>
      <c r="H15" s="203"/>
      <c r="I15" s="203" t="s">
        <v>29</v>
      </c>
      <c r="J15" s="204"/>
    </row>
    <row r="16" spans="1:15" ht="23.25" customHeight="1" x14ac:dyDescent="0.2">
      <c r="A16" s="139" t="s">
        <v>24</v>
      </c>
      <c r="B16" s="37" t="s">
        <v>24</v>
      </c>
      <c r="C16" s="58"/>
      <c r="D16" s="59"/>
      <c r="E16" s="192"/>
      <c r="F16" s="193"/>
      <c r="G16" s="192"/>
      <c r="H16" s="193"/>
      <c r="I16" s="192">
        <f>SUMIF(F124:F127,A16,I124:I127)+SUMIF(F124:F127,"PSU",I124:I127)</f>
        <v>0</v>
      </c>
      <c r="J16" s="194"/>
    </row>
    <row r="17" spans="1:14" ht="23.25" customHeight="1" x14ac:dyDescent="0.2">
      <c r="A17" s="139" t="s">
        <v>25</v>
      </c>
      <c r="B17" s="37" t="s">
        <v>25</v>
      </c>
      <c r="C17" s="58"/>
      <c r="D17" s="59"/>
      <c r="E17" s="192"/>
      <c r="F17" s="193"/>
      <c r="G17" s="192"/>
      <c r="H17" s="193"/>
      <c r="I17" s="192">
        <f>SUMIF(F124:F127,A17,I124:I127)</f>
        <v>0</v>
      </c>
      <c r="J17" s="194"/>
    </row>
    <row r="18" spans="1:14" ht="23.25" customHeight="1" x14ac:dyDescent="0.2">
      <c r="A18" s="139" t="s">
        <v>26</v>
      </c>
      <c r="B18" s="37" t="s">
        <v>26</v>
      </c>
      <c r="C18" s="58"/>
      <c r="D18" s="59"/>
      <c r="E18" s="192"/>
      <c r="F18" s="193"/>
      <c r="G18" s="192"/>
      <c r="H18" s="193"/>
      <c r="I18" s="192">
        <f>SUMIF(F124:F127,A18,I124:I127)</f>
        <v>0</v>
      </c>
      <c r="J18" s="194"/>
    </row>
    <row r="19" spans="1:14" ht="23.25" customHeight="1" x14ac:dyDescent="0.2">
      <c r="A19" s="139" t="s">
        <v>120</v>
      </c>
      <c r="B19" s="37" t="s">
        <v>27</v>
      </c>
      <c r="C19" s="58"/>
      <c r="D19" s="59"/>
      <c r="E19" s="192"/>
      <c r="F19" s="193"/>
      <c r="G19" s="192"/>
      <c r="H19" s="193"/>
      <c r="I19" s="192">
        <f>SUMIF(F124:F127,A19,I124:I127)</f>
        <v>0</v>
      </c>
      <c r="J19" s="194"/>
    </row>
    <row r="20" spans="1:14" ht="23.25" customHeight="1" x14ac:dyDescent="0.2">
      <c r="A20" s="139" t="s">
        <v>121</v>
      </c>
      <c r="B20" s="37" t="s">
        <v>28</v>
      </c>
      <c r="C20" s="58"/>
      <c r="D20" s="59"/>
      <c r="E20" s="192"/>
      <c r="F20" s="193"/>
      <c r="G20" s="192"/>
      <c r="H20" s="193"/>
      <c r="I20" s="192">
        <f>SUMIF(F124:F127,A20,I124:I127)</f>
        <v>0</v>
      </c>
      <c r="J20" s="194"/>
    </row>
    <row r="21" spans="1:14" ht="23.25" customHeight="1" x14ac:dyDescent="0.2">
      <c r="A21" s="2"/>
      <c r="B21" s="47" t="s">
        <v>29</v>
      </c>
      <c r="C21" s="60"/>
      <c r="D21" s="61"/>
      <c r="E21" s="205"/>
      <c r="F21" s="206"/>
      <c r="G21" s="205"/>
      <c r="H21" s="206"/>
      <c r="I21" s="205">
        <f>SUM(I16:J20)</f>
        <v>0</v>
      </c>
      <c r="J21" s="223"/>
      <c r="L21" s="86"/>
      <c r="N21" s="86"/>
    </row>
    <row r="22" spans="1:14" ht="33" customHeight="1" x14ac:dyDescent="0.2">
      <c r="A22" s="2"/>
      <c r="B22" s="41" t="s">
        <v>33</v>
      </c>
      <c r="C22" s="58"/>
      <c r="D22" s="59"/>
      <c r="E22" s="62"/>
      <c r="F22" s="38"/>
      <c r="G22" s="32"/>
      <c r="H22" s="32"/>
      <c r="I22" s="32"/>
      <c r="J22" s="39"/>
    </row>
    <row r="23" spans="1:14" ht="23.25" customHeight="1" x14ac:dyDescent="0.2">
      <c r="A23" s="2">
        <f>ZakladDPHSni*SazbaDPH1/100</f>
        <v>0</v>
      </c>
      <c r="B23" s="37" t="s">
        <v>12</v>
      </c>
      <c r="C23" s="58"/>
      <c r="D23" s="59"/>
      <c r="E23" s="63">
        <v>15</v>
      </c>
      <c r="F23" s="38" t="s">
        <v>0</v>
      </c>
      <c r="G23" s="221">
        <f>ZakladDPHSniVypocet</f>
        <v>0</v>
      </c>
      <c r="H23" s="222"/>
      <c r="I23" s="222"/>
      <c r="J23" s="39" t="str">
        <f t="shared" ref="J23:J28" si="0">Mena</f>
        <v>CZK</v>
      </c>
    </row>
    <row r="24" spans="1:14" ht="23.25" customHeight="1" x14ac:dyDescent="0.2">
      <c r="A24" s="2">
        <f>(A23-INT(A23))*100</f>
        <v>0</v>
      </c>
      <c r="B24" s="37" t="s">
        <v>13</v>
      </c>
      <c r="C24" s="58"/>
      <c r="D24" s="59"/>
      <c r="E24" s="63">
        <f>SazbaDPH1</f>
        <v>15</v>
      </c>
      <c r="F24" s="38" t="s">
        <v>0</v>
      </c>
      <c r="G24" s="219">
        <f>A23</f>
        <v>0</v>
      </c>
      <c r="H24" s="220"/>
      <c r="I24" s="220"/>
      <c r="J24" s="39" t="str">
        <f t="shared" si="0"/>
        <v>CZK</v>
      </c>
    </row>
    <row r="25" spans="1:14" ht="23.25" customHeight="1" x14ac:dyDescent="0.2">
      <c r="A25" s="2">
        <f>ZakladDPHZakl*SazbaDPH2/100</f>
        <v>0</v>
      </c>
      <c r="B25" s="37" t="s">
        <v>14</v>
      </c>
      <c r="C25" s="58"/>
      <c r="D25" s="59"/>
      <c r="E25" s="63">
        <v>21</v>
      </c>
      <c r="F25" s="38" t="s">
        <v>0</v>
      </c>
      <c r="G25" s="221">
        <f>I21</f>
        <v>0</v>
      </c>
      <c r="H25" s="222"/>
      <c r="I25" s="222"/>
      <c r="J25" s="39" t="str">
        <f t="shared" si="0"/>
        <v>CZK</v>
      </c>
    </row>
    <row r="26" spans="1:14" ht="23.25" customHeight="1" x14ac:dyDescent="0.2">
      <c r="A26" s="2">
        <f>(A25-INT(A25))*100</f>
        <v>0</v>
      </c>
      <c r="B26" s="31" t="s">
        <v>15</v>
      </c>
      <c r="C26" s="64"/>
      <c r="D26" s="51"/>
      <c r="E26" s="65">
        <f>SazbaDPH2</f>
        <v>21</v>
      </c>
      <c r="F26" s="29" t="s">
        <v>0</v>
      </c>
      <c r="G26" s="189">
        <f>A25</f>
        <v>0</v>
      </c>
      <c r="H26" s="190"/>
      <c r="I26" s="190"/>
      <c r="J26" s="36" t="str">
        <f t="shared" si="0"/>
        <v>CZK</v>
      </c>
    </row>
    <row r="27" spans="1:14" ht="23.25" customHeight="1" thickBot="1" x14ac:dyDescent="0.25">
      <c r="A27" s="2">
        <f>ZakladDPHSni+DPHSni+ZakladDPHZakl+DPHZakl</f>
        <v>0</v>
      </c>
      <c r="B27" s="30" t="s">
        <v>4</v>
      </c>
      <c r="C27" s="66"/>
      <c r="D27" s="67"/>
      <c r="E27" s="66"/>
      <c r="F27" s="16"/>
      <c r="G27" s="191">
        <f>CenaCelkem-(ZakladDPHSni+DPHSni+ZakladDPHZakl+DPHZakl)</f>
        <v>0</v>
      </c>
      <c r="H27" s="191"/>
      <c r="I27" s="191"/>
      <c r="J27" s="40" t="str">
        <f t="shared" si="0"/>
        <v>CZK</v>
      </c>
    </row>
    <row r="28" spans="1:14" ht="27.75" hidden="1" customHeight="1" thickBot="1" x14ac:dyDescent="0.25">
      <c r="A28" s="2"/>
      <c r="B28" s="112" t="s">
        <v>23</v>
      </c>
      <c r="C28" s="113"/>
      <c r="D28" s="113"/>
      <c r="E28" s="114"/>
      <c r="F28" s="115"/>
      <c r="G28" s="225">
        <f>ZakladDPHSniVypocet+ZakladDPHZaklVypocet</f>
        <v>0</v>
      </c>
      <c r="H28" s="225"/>
      <c r="I28" s="225"/>
      <c r="J28" s="116" t="str">
        <f t="shared" si="0"/>
        <v>CZK</v>
      </c>
    </row>
    <row r="29" spans="1:14" ht="27.75" customHeight="1" thickBot="1" x14ac:dyDescent="0.25">
      <c r="A29" s="2">
        <f>(A27-INT(A27))*100</f>
        <v>0</v>
      </c>
      <c r="B29" s="112" t="s">
        <v>35</v>
      </c>
      <c r="C29" s="117"/>
      <c r="D29" s="117"/>
      <c r="E29" s="117"/>
      <c r="F29" s="118"/>
      <c r="G29" s="224">
        <f>A27</f>
        <v>0</v>
      </c>
      <c r="H29" s="224"/>
      <c r="I29" s="224"/>
      <c r="J29" s="119" t="s">
        <v>67</v>
      </c>
    </row>
    <row r="30" spans="1:14" ht="12.75" customHeight="1" x14ac:dyDescent="0.2">
      <c r="A30" s="2"/>
      <c r="B30" s="2"/>
      <c r="J30" s="9"/>
    </row>
    <row r="31" spans="1:14" ht="30" customHeight="1" x14ac:dyDescent="0.2">
      <c r="A31" s="2"/>
      <c r="B31" s="2"/>
      <c r="J31" s="9"/>
    </row>
    <row r="32" spans="1:14" ht="18.75" customHeight="1" x14ac:dyDescent="0.2">
      <c r="A32" s="2"/>
      <c r="B32" s="17"/>
      <c r="C32" s="68" t="s">
        <v>11</v>
      </c>
      <c r="D32" s="69"/>
      <c r="E32" s="69"/>
      <c r="F32" s="15" t="s">
        <v>10</v>
      </c>
      <c r="G32" s="25"/>
      <c r="H32" s="26" t="s">
        <v>56</v>
      </c>
      <c r="I32" s="25"/>
      <c r="J32" s="9"/>
    </row>
    <row r="33" spans="1:52" ht="47.25" customHeight="1" x14ac:dyDescent="0.2">
      <c r="A33" s="2"/>
      <c r="B33" s="2"/>
      <c r="J33" s="9"/>
    </row>
    <row r="34" spans="1:52" s="21" customFormat="1" ht="18.75" customHeight="1" x14ac:dyDescent="0.2">
      <c r="A34" s="20"/>
      <c r="B34" s="20"/>
      <c r="C34" s="70"/>
      <c r="D34" s="226"/>
      <c r="E34" s="227"/>
      <c r="G34" s="228"/>
      <c r="H34" s="229"/>
      <c r="I34" s="229"/>
      <c r="J34" s="24"/>
    </row>
    <row r="35" spans="1:52" ht="12.75" customHeight="1" x14ac:dyDescent="0.2">
      <c r="A35" s="2"/>
      <c r="B35" s="2"/>
      <c r="D35" s="218" t="s">
        <v>2</v>
      </c>
      <c r="E35" s="218"/>
      <c r="H35" s="10" t="s">
        <v>3</v>
      </c>
      <c r="J35" s="9"/>
    </row>
    <row r="36" spans="1:52" ht="13.5" customHeight="1" thickBot="1" x14ac:dyDescent="0.25">
      <c r="A36" s="11"/>
      <c r="B36" s="11"/>
      <c r="C36" s="71"/>
      <c r="D36" s="71"/>
      <c r="E36" s="71"/>
      <c r="F36" s="12"/>
      <c r="G36" s="12"/>
      <c r="H36" s="12"/>
      <c r="I36" s="12"/>
      <c r="J36" s="13"/>
    </row>
    <row r="37" spans="1:52" ht="27" customHeight="1" x14ac:dyDescent="0.2">
      <c r="B37" s="89" t="s">
        <v>16</v>
      </c>
      <c r="C37" s="90"/>
      <c r="D37" s="90"/>
      <c r="E37" s="90"/>
      <c r="F37" s="91"/>
      <c r="G37" s="91"/>
      <c r="H37" s="91"/>
      <c r="I37" s="91"/>
      <c r="J37" s="92"/>
    </row>
    <row r="38" spans="1:52" ht="25.5" customHeight="1" x14ac:dyDescent="0.2">
      <c r="A38" s="88" t="s">
        <v>37</v>
      </c>
      <c r="B38" s="93" t="s">
        <v>17</v>
      </c>
      <c r="C38" s="94" t="s">
        <v>5</v>
      </c>
      <c r="D38" s="94"/>
      <c r="E38" s="94"/>
      <c r="F38" s="95" t="str">
        <f>B23</f>
        <v>Základ pro sníženou DPH</v>
      </c>
      <c r="G38" s="95" t="str">
        <f>B25</f>
        <v>Základ pro základní DPH</v>
      </c>
      <c r="H38" s="96" t="s">
        <v>18</v>
      </c>
      <c r="I38" s="96" t="s">
        <v>1</v>
      </c>
      <c r="J38" s="97" t="s">
        <v>0</v>
      </c>
    </row>
    <row r="39" spans="1:52" ht="25.5" hidden="1" customHeight="1" x14ac:dyDescent="0.2">
      <c r="A39" s="88">
        <v>1</v>
      </c>
      <c r="B39" s="98" t="s">
        <v>57</v>
      </c>
      <c r="C39" s="230"/>
      <c r="D39" s="230"/>
      <c r="E39" s="230"/>
      <c r="F39" s="99">
        <f>'00 00 Naklady'!AE30+'02 02_1 Pol'!AE21</f>
        <v>0</v>
      </c>
      <c r="G39" s="100">
        <f>'00 00 Naklady'!AF30+'02 02_1 Pol'!AF21</f>
        <v>0</v>
      </c>
      <c r="H39" s="101">
        <f t="shared" ref="H39" si="1">(F39*SazbaDPH1/100)+(G39*SazbaDPH2/100)</f>
        <v>0</v>
      </c>
      <c r="I39" s="101">
        <f>F39+G39+H39</f>
        <v>0</v>
      </c>
      <c r="J39" s="102" t="str">
        <f>IF(CenaCelkemVypocet=0,"",I39/CenaCelkemVypocet*100)</f>
        <v/>
      </c>
    </row>
    <row r="40" spans="1:52" ht="25.5" customHeight="1" x14ac:dyDescent="0.2">
      <c r="A40" s="88">
        <v>2</v>
      </c>
      <c r="B40" s="103"/>
      <c r="C40" s="231" t="s">
        <v>58</v>
      </c>
      <c r="D40" s="231"/>
      <c r="E40" s="231"/>
      <c r="F40" s="104">
        <f>'00 00 Naklady'!AE30</f>
        <v>0</v>
      </c>
      <c r="G40" s="105">
        <f>'00 00 Naklady'!G30</f>
        <v>0</v>
      </c>
      <c r="H40" s="105">
        <f>G40*0.21</f>
        <v>0</v>
      </c>
      <c r="I40" s="105">
        <f>F40+G40+H40</f>
        <v>0</v>
      </c>
      <c r="J40" s="106" t="str">
        <f>IF(CenaCelkemVypocet=0,"",I40/CenaCelkemVypocet*100)</f>
        <v/>
      </c>
    </row>
    <row r="41" spans="1:52" ht="25.5" customHeight="1" x14ac:dyDescent="0.2">
      <c r="A41" s="88">
        <v>3</v>
      </c>
      <c r="B41" s="107" t="s">
        <v>59</v>
      </c>
      <c r="C41" s="230" t="s">
        <v>60</v>
      </c>
      <c r="D41" s="230"/>
      <c r="E41" s="230"/>
      <c r="F41" s="108">
        <f>'00 00 Naklady'!AE30</f>
        <v>0</v>
      </c>
      <c r="G41" s="101">
        <f>'00 00 Naklady'!G30</f>
        <v>0</v>
      </c>
      <c r="H41" s="105">
        <f t="shared" ref="H41:H45" si="2">G41*0.21</f>
        <v>0</v>
      </c>
      <c r="I41" s="101">
        <f>F41+G41+H41</f>
        <v>0</v>
      </c>
      <c r="J41" s="102" t="str">
        <f>IF(CenaCelkemVypocet=0,"",I41/CenaCelkemVypocet*100)</f>
        <v/>
      </c>
    </row>
    <row r="42" spans="1:52" ht="25.5" customHeight="1" x14ac:dyDescent="0.2">
      <c r="A42" s="88">
        <v>2</v>
      </c>
      <c r="B42" s="103"/>
      <c r="C42" s="231" t="s">
        <v>61</v>
      </c>
      <c r="D42" s="231"/>
      <c r="E42" s="231"/>
      <c r="F42" s="104"/>
      <c r="G42" s="105"/>
      <c r="H42" s="105"/>
      <c r="I42" s="105"/>
      <c r="J42" s="106"/>
    </row>
    <row r="43" spans="1:52" ht="25.5" customHeight="1" x14ac:dyDescent="0.2">
      <c r="A43" s="88">
        <v>2</v>
      </c>
      <c r="B43" s="103" t="s">
        <v>62</v>
      </c>
      <c r="C43" s="231" t="s">
        <v>63</v>
      </c>
      <c r="D43" s="231"/>
      <c r="E43" s="231"/>
      <c r="F43" s="104">
        <f>'02 02_1 Pol'!AE21</f>
        <v>0</v>
      </c>
      <c r="G43" s="105">
        <f>'02 02_1 Pol'!AF21</f>
        <v>0</v>
      </c>
      <c r="H43" s="105">
        <f t="shared" si="2"/>
        <v>0</v>
      </c>
      <c r="I43" s="105">
        <f>F43+G43+H43</f>
        <v>0</v>
      </c>
      <c r="J43" s="106" t="str">
        <f>IF(CenaCelkemVypocet=0,"",I43/CenaCelkemVypocet*100)</f>
        <v/>
      </c>
    </row>
    <row r="44" spans="1:52" ht="25.5" customHeight="1" x14ac:dyDescent="0.2">
      <c r="A44" s="88">
        <v>3</v>
      </c>
      <c r="B44" s="107" t="s">
        <v>64</v>
      </c>
      <c r="C44" s="230" t="s">
        <v>65</v>
      </c>
      <c r="D44" s="230"/>
      <c r="E44" s="230"/>
      <c r="F44" s="108">
        <f>'02 02_1 Pol'!AE21</f>
        <v>0</v>
      </c>
      <c r="G44" s="101">
        <f>'02 02_1 Pol'!AF21</f>
        <v>0</v>
      </c>
      <c r="H44" s="182">
        <f t="shared" si="2"/>
        <v>0</v>
      </c>
      <c r="I44" s="101">
        <f>F44+G44+H44</f>
        <v>0</v>
      </c>
      <c r="J44" s="102" t="str">
        <f>IF(CenaCelkemVypocet=0,"",I44/CenaCelkemVypocet*100)</f>
        <v/>
      </c>
      <c r="M44" s="86"/>
    </row>
    <row r="45" spans="1:52" ht="25.5" customHeight="1" x14ac:dyDescent="0.2">
      <c r="A45" s="88"/>
      <c r="B45" s="232" t="s">
        <v>66</v>
      </c>
      <c r="C45" s="233"/>
      <c r="D45" s="233"/>
      <c r="E45" s="234"/>
      <c r="F45" s="109">
        <f>SUMIF(A39:A44,"=1",F39:F44)</f>
        <v>0</v>
      </c>
      <c r="G45" s="110">
        <f>G40+G43</f>
        <v>0</v>
      </c>
      <c r="H45" s="183">
        <f t="shared" si="2"/>
        <v>0</v>
      </c>
      <c r="I45" s="110">
        <f>ZakladDPHZaklVypocet+CelkemDPHVypocet</f>
        <v>0</v>
      </c>
      <c r="J45" s="111">
        <f>SUMIF(A39:A44,"=1",J39:J44)</f>
        <v>0</v>
      </c>
      <c r="L45" s="86"/>
    </row>
    <row r="47" spans="1:52" x14ac:dyDescent="0.2">
      <c r="A47" t="s">
        <v>68</v>
      </c>
      <c r="B47" t="s">
        <v>69</v>
      </c>
    </row>
    <row r="48" spans="1:52" x14ac:dyDescent="0.2">
      <c r="B48" s="235" t="s">
        <v>70</v>
      </c>
      <c r="C48" s="235"/>
      <c r="D48" s="235"/>
      <c r="E48" s="235"/>
      <c r="F48" s="235"/>
      <c r="G48" s="235"/>
      <c r="H48" s="235"/>
      <c r="I48" s="235"/>
      <c r="J48" s="235"/>
      <c r="AZ48" s="120" t="str">
        <f>B48</f>
        <v>1. PODMÍNKY PRO ZPRACOVÁNÍ NABÍDKOVÉ CENY</v>
      </c>
    </row>
    <row r="50" spans="2:52" x14ac:dyDescent="0.2">
      <c r="B50" s="235" t="s">
        <v>71</v>
      </c>
      <c r="C50" s="235"/>
      <c r="D50" s="235"/>
      <c r="E50" s="235"/>
      <c r="F50" s="235"/>
      <c r="G50" s="235"/>
      <c r="H50" s="235"/>
      <c r="I50" s="235"/>
      <c r="J50" s="235"/>
      <c r="AZ50" s="120" t="str">
        <f>B50</f>
        <v xml:space="preserve">        Preambule</v>
      </c>
    </row>
    <row r="52" spans="2:52" ht="51" x14ac:dyDescent="0.2">
      <c r="B52" s="235" t="s">
        <v>72</v>
      </c>
      <c r="C52" s="235"/>
      <c r="D52" s="235"/>
      <c r="E52" s="235"/>
      <c r="F52" s="235"/>
      <c r="G52" s="235"/>
      <c r="H52" s="235"/>
      <c r="I52" s="235"/>
      <c r="J52" s="235"/>
      <c r="AZ52" s="120"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235" t="s">
        <v>73</v>
      </c>
      <c r="C53" s="235"/>
      <c r="D53" s="235"/>
      <c r="E53" s="235"/>
      <c r="F53" s="235"/>
      <c r="G53" s="235"/>
      <c r="H53" s="235"/>
      <c r="I53" s="235"/>
      <c r="J53" s="235"/>
      <c r="AZ53" s="120"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235" t="s">
        <v>74</v>
      </c>
      <c r="C55" s="235"/>
      <c r="D55" s="235"/>
      <c r="E55" s="235"/>
      <c r="F55" s="235"/>
      <c r="G55" s="235"/>
      <c r="H55" s="235"/>
      <c r="I55" s="235"/>
      <c r="J55" s="235"/>
      <c r="AZ55" s="120" t="str">
        <f>B55</f>
        <v xml:space="preserve">        Vymezení některých pojmů</v>
      </c>
    </row>
    <row r="58" spans="2:52" x14ac:dyDescent="0.2">
      <c r="B58" s="235" t="s">
        <v>75</v>
      </c>
      <c r="C58" s="235"/>
      <c r="D58" s="235"/>
      <c r="E58" s="235"/>
      <c r="F58" s="235"/>
      <c r="G58" s="235"/>
      <c r="H58" s="235"/>
      <c r="I58" s="235"/>
      <c r="J58" s="235"/>
      <c r="AZ58" s="120" t="str">
        <f t="shared" ref="AZ58:AZ63" si="3">B58</f>
        <v>Pro účely zpracování nabídkové ceny se jsou použity některé pojmy, pod kterými se rozumí:</v>
      </c>
    </row>
    <row r="59" spans="2:52" ht="38.25" x14ac:dyDescent="0.2">
      <c r="B59" s="235" t="s">
        <v>76</v>
      </c>
      <c r="C59" s="235"/>
      <c r="D59" s="235"/>
      <c r="E59" s="235"/>
      <c r="F59" s="235"/>
      <c r="G59" s="235"/>
      <c r="H59" s="235"/>
      <c r="I59" s="235"/>
      <c r="J59" s="235"/>
      <c r="AZ59" s="120" t="str">
        <f t="shared" si="3"/>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235" t="s">
        <v>77</v>
      </c>
      <c r="C60" s="235"/>
      <c r="D60" s="235"/>
      <c r="E60" s="235"/>
      <c r="F60" s="235"/>
      <c r="G60" s="235"/>
      <c r="H60" s="235"/>
      <c r="I60" s="235"/>
      <c r="J60" s="235"/>
      <c r="AZ60" s="120" t="str">
        <f t="shared" si="3"/>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235" t="s">
        <v>78</v>
      </c>
      <c r="C61" s="235"/>
      <c r="D61" s="235"/>
      <c r="E61" s="235"/>
      <c r="F61" s="235"/>
      <c r="G61" s="235"/>
      <c r="H61" s="235"/>
      <c r="I61" s="235"/>
      <c r="J61" s="235"/>
      <c r="AZ61" s="120" t="str">
        <f t="shared" si="3"/>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235" t="s">
        <v>79</v>
      </c>
      <c r="C62" s="235"/>
      <c r="D62" s="235"/>
      <c r="E62" s="235"/>
      <c r="F62" s="235"/>
      <c r="G62" s="235"/>
      <c r="H62" s="235"/>
      <c r="I62" s="235"/>
      <c r="J62" s="235"/>
      <c r="AZ62" s="120" t="str">
        <f t="shared" si="3"/>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235" t="s">
        <v>80</v>
      </c>
      <c r="C63" s="235"/>
      <c r="D63" s="235"/>
      <c r="E63" s="235"/>
      <c r="F63" s="235"/>
      <c r="G63" s="235"/>
      <c r="H63" s="235"/>
      <c r="I63" s="235"/>
      <c r="J63" s="235"/>
      <c r="AZ63" s="120" t="str">
        <f t="shared" si="3"/>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235" t="s">
        <v>81</v>
      </c>
      <c r="C65" s="235"/>
      <c r="D65" s="235"/>
      <c r="E65" s="235"/>
      <c r="F65" s="235"/>
      <c r="G65" s="235"/>
      <c r="H65" s="235"/>
      <c r="I65" s="235"/>
      <c r="J65" s="235"/>
      <c r="AZ65" s="120" t="str">
        <f>B65</f>
        <v xml:space="preserve">        Cenová soustava</v>
      </c>
    </row>
    <row r="67" spans="2:52" x14ac:dyDescent="0.2">
      <c r="B67" s="235" t="s">
        <v>82</v>
      </c>
      <c r="C67" s="235"/>
      <c r="D67" s="235"/>
      <c r="E67" s="235"/>
      <c r="F67" s="235"/>
      <c r="G67" s="235"/>
      <c r="H67" s="235"/>
      <c r="I67" s="235"/>
      <c r="J67" s="235"/>
      <c r="AZ67" s="120" t="str">
        <f>B67</f>
        <v xml:space="preserve">        Použitá cenová soustava</v>
      </c>
    </row>
    <row r="68" spans="2:52" ht="38.25" x14ac:dyDescent="0.2">
      <c r="B68" s="235" t="s">
        <v>83</v>
      </c>
      <c r="C68" s="235"/>
      <c r="D68" s="235"/>
      <c r="E68" s="235"/>
      <c r="F68" s="235"/>
      <c r="G68" s="235"/>
      <c r="H68" s="235"/>
      <c r="I68" s="235"/>
      <c r="J68" s="235"/>
      <c r="AZ68" s="120"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235" t="s">
        <v>84</v>
      </c>
      <c r="C70" s="235"/>
      <c r="D70" s="235"/>
      <c r="E70" s="235"/>
      <c r="F70" s="235"/>
      <c r="G70" s="235"/>
      <c r="H70" s="235"/>
      <c r="I70" s="235"/>
      <c r="J70" s="235"/>
      <c r="AZ70" s="120" t="str">
        <f>B70</f>
        <v xml:space="preserve">        Technické podmínky</v>
      </c>
    </row>
    <row r="71" spans="2:52" ht="38.25" x14ac:dyDescent="0.2">
      <c r="B71" s="235" t="s">
        <v>85</v>
      </c>
      <c r="C71" s="235"/>
      <c r="D71" s="235"/>
      <c r="E71" s="235"/>
      <c r="F71" s="235"/>
      <c r="G71" s="235"/>
      <c r="H71" s="235"/>
      <c r="I71" s="235"/>
      <c r="J71" s="235"/>
      <c r="AZ71" s="120"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235" t="s">
        <v>86</v>
      </c>
      <c r="C73" s="235"/>
      <c r="D73" s="235"/>
      <c r="E73" s="235"/>
      <c r="F73" s="235"/>
      <c r="G73" s="235"/>
      <c r="H73" s="235"/>
      <c r="I73" s="235"/>
      <c r="J73" s="235"/>
      <c r="AZ73" s="120" t="str">
        <f>B73</f>
        <v>Individuální položky</v>
      </c>
    </row>
    <row r="74" spans="2:52" ht="38.25" x14ac:dyDescent="0.2">
      <c r="B74" s="235" t="s">
        <v>87</v>
      </c>
      <c r="C74" s="235"/>
      <c r="D74" s="235"/>
      <c r="E74" s="235"/>
      <c r="F74" s="235"/>
      <c r="G74" s="235"/>
      <c r="H74" s="235"/>
      <c r="I74" s="235"/>
      <c r="J74" s="235"/>
      <c r="AZ74" s="120"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235" t="s">
        <v>88</v>
      </c>
      <c r="C76" s="235"/>
      <c r="D76" s="235"/>
      <c r="E76" s="235"/>
      <c r="F76" s="235"/>
      <c r="G76" s="235"/>
      <c r="H76" s="235"/>
      <c r="I76" s="235"/>
      <c r="J76" s="235"/>
      <c r="AZ76" s="120" t="str">
        <f>B76</f>
        <v xml:space="preserve">        Závaznost a změna soupisu</v>
      </c>
    </row>
    <row r="78" spans="2:52" x14ac:dyDescent="0.2">
      <c r="B78" s="235" t="s">
        <v>89</v>
      </c>
      <c r="C78" s="235"/>
      <c r="D78" s="235"/>
      <c r="E78" s="235"/>
      <c r="F78" s="235"/>
      <c r="G78" s="235"/>
      <c r="H78" s="235"/>
      <c r="I78" s="235"/>
      <c r="J78" s="235"/>
      <c r="AZ78" s="120" t="str">
        <f>B78</f>
        <v xml:space="preserve">        Závaznost soupisu</v>
      </c>
    </row>
    <row r="79" spans="2:52" ht="38.25" x14ac:dyDescent="0.2">
      <c r="B79" s="235" t="s">
        <v>90</v>
      </c>
      <c r="C79" s="235"/>
      <c r="D79" s="235"/>
      <c r="E79" s="235"/>
      <c r="F79" s="235"/>
      <c r="G79" s="235"/>
      <c r="H79" s="235"/>
      <c r="I79" s="235"/>
      <c r="J79" s="235"/>
      <c r="AZ79" s="120"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235" t="s">
        <v>91</v>
      </c>
      <c r="C81" s="235"/>
      <c r="D81" s="235"/>
      <c r="E81" s="235"/>
      <c r="F81" s="235"/>
      <c r="G81" s="235"/>
      <c r="H81" s="235"/>
      <c r="I81" s="235"/>
      <c r="J81" s="235"/>
      <c r="AZ81" s="120" t="str">
        <f>B81</f>
        <v xml:space="preserve">        Zvláštní podmínky pro stanovení nabídkové ceny</v>
      </c>
    </row>
    <row r="83" spans="2:52" x14ac:dyDescent="0.2">
      <c r="B83" s="235" t="s">
        <v>92</v>
      </c>
      <c r="C83" s="235"/>
      <c r="D83" s="235"/>
      <c r="E83" s="235"/>
      <c r="F83" s="235"/>
      <c r="G83" s="235"/>
      <c r="H83" s="235"/>
      <c r="I83" s="235"/>
      <c r="J83" s="235"/>
      <c r="AZ83" s="120" t="str">
        <f>B83</f>
        <v xml:space="preserve">        Přeprava vybouraných hmot, suti a vytěžené zeminy</v>
      </c>
    </row>
    <row r="84" spans="2:52" ht="76.5" x14ac:dyDescent="0.2">
      <c r="B84" s="235" t="s">
        <v>93</v>
      </c>
      <c r="C84" s="235"/>
      <c r="D84" s="235"/>
      <c r="E84" s="235"/>
      <c r="F84" s="235"/>
      <c r="G84" s="235"/>
      <c r="H84" s="235"/>
      <c r="I84" s="235"/>
      <c r="J84" s="235"/>
      <c r="AZ84" s="120"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235" t="s">
        <v>94</v>
      </c>
      <c r="C86" s="235"/>
      <c r="D86" s="235"/>
      <c r="E86" s="235"/>
      <c r="F86" s="235"/>
      <c r="G86" s="235"/>
      <c r="H86" s="235"/>
      <c r="I86" s="235"/>
      <c r="J86" s="235"/>
      <c r="AZ86" s="120" t="str">
        <f>B86</f>
        <v xml:space="preserve">        Vnitrostaveništní přesun stavebního materiálu</v>
      </c>
    </row>
    <row r="87" spans="2:52" ht="51" x14ac:dyDescent="0.2">
      <c r="B87" s="235" t="s">
        <v>95</v>
      </c>
      <c r="C87" s="235"/>
      <c r="D87" s="235"/>
      <c r="E87" s="235"/>
      <c r="F87" s="235"/>
      <c r="G87" s="235"/>
      <c r="H87" s="235"/>
      <c r="I87" s="235"/>
      <c r="J87" s="235"/>
      <c r="AZ87" s="120"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235" t="s">
        <v>96</v>
      </c>
      <c r="C88" s="235"/>
      <c r="D88" s="235"/>
      <c r="E88" s="235"/>
      <c r="F88" s="235"/>
      <c r="G88" s="235"/>
      <c r="H88" s="235"/>
      <c r="I88" s="235"/>
      <c r="J88" s="235"/>
      <c r="AZ88" s="120"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235" t="s">
        <v>97</v>
      </c>
      <c r="C90" s="235"/>
      <c r="D90" s="235"/>
      <c r="E90" s="235"/>
      <c r="F90" s="235"/>
      <c r="G90" s="235"/>
      <c r="H90" s="235"/>
      <c r="I90" s="235"/>
      <c r="J90" s="235"/>
      <c r="AZ90" s="120" t="str">
        <f>B90</f>
        <v xml:space="preserve">        Příplatky za ztížené podmínky prací</v>
      </c>
    </row>
    <row r="91" spans="2:52" ht="25.5" x14ac:dyDescent="0.2">
      <c r="B91" s="235" t="s">
        <v>98</v>
      </c>
      <c r="C91" s="235"/>
      <c r="D91" s="235"/>
      <c r="E91" s="235"/>
      <c r="F91" s="235"/>
      <c r="G91" s="235"/>
      <c r="H91" s="235"/>
      <c r="I91" s="235"/>
      <c r="J91" s="235"/>
      <c r="AZ91" s="120" t="str">
        <f>B91</f>
        <v>Pokud soupis položku příplatku za ztížené podmínky obsahuje, je dodavatel povinen ji ocenit bez ohledu na to, že tento příplatek dodavatel standardně neuplatňuje.</v>
      </c>
    </row>
    <row r="93" spans="2:52" x14ac:dyDescent="0.2">
      <c r="B93" s="235" t="s">
        <v>99</v>
      </c>
      <c r="C93" s="235"/>
      <c r="D93" s="235"/>
      <c r="E93" s="235"/>
      <c r="F93" s="235"/>
      <c r="G93" s="235"/>
      <c r="H93" s="235"/>
      <c r="I93" s="235"/>
      <c r="J93" s="235"/>
      <c r="AZ93" s="120" t="str">
        <f>B93</f>
        <v xml:space="preserve">        Vedlejší a ostatní náklady</v>
      </c>
    </row>
    <row r="94" spans="2:52" ht="25.5" x14ac:dyDescent="0.2">
      <c r="B94" s="235" t="s">
        <v>100</v>
      </c>
      <c r="C94" s="235"/>
      <c r="D94" s="235"/>
      <c r="E94" s="235"/>
      <c r="F94" s="235"/>
      <c r="G94" s="235"/>
      <c r="H94" s="235"/>
      <c r="I94" s="235"/>
      <c r="J94" s="235"/>
      <c r="AZ94" s="120" t="str">
        <f>B94</f>
        <v>Tyto náklady jsou popsány v samostatném soupisu stavebních prací, dodávek a služeb s tím, že dodavatel je povinen v rámci těchto nákladů ocenit všechny definované náklady souhrnně pro celou stavbu.</v>
      </c>
    </row>
    <row r="98" spans="2:52" x14ac:dyDescent="0.2">
      <c r="B98" s="235" t="s">
        <v>101</v>
      </c>
      <c r="C98" s="235"/>
      <c r="D98" s="235"/>
      <c r="E98" s="235"/>
      <c r="F98" s="235"/>
      <c r="G98" s="235"/>
      <c r="H98" s="235"/>
      <c r="I98" s="235"/>
      <c r="J98" s="235"/>
      <c r="AZ98" s="120" t="str">
        <f>B98</f>
        <v>2. SPECIFICKÉ PODMÍNKY PRO ZPRACOVÁNÍ NABÍDKOVÉ CENY</v>
      </c>
    </row>
    <row r="100" spans="2:52" x14ac:dyDescent="0.2">
      <c r="B100" s="235" t="s">
        <v>102</v>
      </c>
      <c r="C100" s="235"/>
      <c r="D100" s="235"/>
      <c r="E100" s="235"/>
      <c r="F100" s="235"/>
      <c r="G100" s="235"/>
      <c r="H100" s="235"/>
      <c r="I100" s="235"/>
      <c r="J100" s="235"/>
      <c r="AZ100" s="120" t="str">
        <f>B100</f>
        <v>Zde doplní zpracovatel soupisu  případná specifika týkající se konkrétní zakázky.</v>
      </c>
    </row>
    <row r="103" spans="2:52" x14ac:dyDescent="0.2">
      <c r="B103" s="235" t="s">
        <v>103</v>
      </c>
      <c r="C103" s="235"/>
      <c r="D103" s="235"/>
      <c r="E103" s="235"/>
      <c r="F103" s="235"/>
      <c r="G103" s="235"/>
      <c r="H103" s="235"/>
      <c r="I103" s="235"/>
      <c r="J103" s="235"/>
      <c r="AZ103" s="120" t="str">
        <f>B103</f>
        <v>3. ELEKTRONICKÁ PODOBA SOUPISU</v>
      </c>
    </row>
    <row r="105" spans="2:52" x14ac:dyDescent="0.2">
      <c r="B105" s="235" t="s">
        <v>104</v>
      </c>
      <c r="C105" s="235"/>
      <c r="D105" s="235"/>
      <c r="E105" s="235"/>
      <c r="F105" s="235"/>
      <c r="G105" s="235"/>
      <c r="H105" s="235"/>
      <c r="I105" s="235"/>
      <c r="J105" s="235"/>
      <c r="AZ105" s="120" t="str">
        <f>B105</f>
        <v xml:space="preserve">        Elektronická podoba soupisu</v>
      </c>
    </row>
    <row r="106" spans="2:52" ht="25.5" x14ac:dyDescent="0.2">
      <c r="B106" s="235" t="s">
        <v>105</v>
      </c>
      <c r="C106" s="235"/>
      <c r="D106" s="235"/>
      <c r="E106" s="235"/>
      <c r="F106" s="235"/>
      <c r="G106" s="235"/>
      <c r="H106" s="235"/>
      <c r="I106" s="235"/>
      <c r="J106" s="235"/>
      <c r="AZ106" s="120" t="str">
        <f>B106</f>
        <v>V souladu se zákonem jsou předložené soupisy zpracovány i v elektronické podobě.  Elektronickou podobou soupisu stavebních prací, dodávek a služeb je formát MS EXCEL.</v>
      </c>
    </row>
    <row r="107" spans="2:52" x14ac:dyDescent="0.2">
      <c r="B107" s="235" t="s">
        <v>106</v>
      </c>
      <c r="C107" s="235"/>
      <c r="D107" s="235"/>
      <c r="E107" s="235"/>
      <c r="F107" s="235"/>
      <c r="G107" s="235"/>
      <c r="H107" s="235"/>
      <c r="I107" s="235"/>
      <c r="J107" s="235"/>
      <c r="AZ107" s="120" t="str">
        <f>B107</f>
        <v>Popis formátu soupisu odpovídá svou strukturou vzorovému soupisu volně dostupnému na internetové adrese:</v>
      </c>
    </row>
    <row r="109" spans="2:52" x14ac:dyDescent="0.2">
      <c r="B109" s="235" t="s">
        <v>107</v>
      </c>
      <c r="C109" s="235"/>
      <c r="D109" s="235"/>
      <c r="E109" s="235"/>
      <c r="F109" s="235"/>
      <c r="G109" s="235"/>
      <c r="H109" s="235"/>
      <c r="I109" s="235"/>
      <c r="J109" s="235"/>
      <c r="AZ109" s="120" t="str">
        <f>B109</f>
        <v>www.stavebnionline.cz/soupis</v>
      </c>
    </row>
    <row r="111" spans="2:52" x14ac:dyDescent="0.2">
      <c r="B111" s="235" t="s">
        <v>108</v>
      </c>
      <c r="C111" s="235"/>
      <c r="D111" s="235"/>
      <c r="E111" s="235"/>
      <c r="F111" s="235"/>
      <c r="G111" s="235"/>
      <c r="H111" s="235"/>
      <c r="I111" s="235"/>
      <c r="J111" s="235"/>
      <c r="AZ111" s="120" t="str">
        <f>B111</f>
        <v xml:space="preserve">        Zpracování elektronické podoby soupisu</v>
      </c>
    </row>
    <row r="112" spans="2:52" ht="51" x14ac:dyDescent="0.2">
      <c r="B112" s="235" t="s">
        <v>109</v>
      </c>
      <c r="C112" s="235"/>
      <c r="D112" s="235"/>
      <c r="E112" s="235"/>
      <c r="F112" s="235"/>
      <c r="G112" s="235"/>
      <c r="H112" s="235"/>
      <c r="I112" s="235"/>
      <c r="J112" s="235"/>
      <c r="AZ112" s="120"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235" t="s">
        <v>110</v>
      </c>
      <c r="C114" s="235"/>
      <c r="D114" s="235"/>
      <c r="E114" s="235"/>
      <c r="F114" s="235"/>
      <c r="G114" s="235"/>
      <c r="H114" s="235"/>
      <c r="I114" s="235"/>
      <c r="J114" s="235"/>
      <c r="AZ114" s="120" t="str">
        <f>B114</f>
        <v xml:space="preserve">        Jiný formát soupisu</v>
      </c>
    </row>
    <row r="115" spans="1:52" ht="38.25" x14ac:dyDescent="0.2">
      <c r="B115" s="235" t="s">
        <v>111</v>
      </c>
      <c r="C115" s="235"/>
      <c r="D115" s="235"/>
      <c r="E115" s="235"/>
      <c r="F115" s="235"/>
      <c r="G115" s="235"/>
      <c r="H115" s="235"/>
      <c r="I115" s="235"/>
      <c r="J115" s="235"/>
      <c r="AZ115" s="120"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235" t="s">
        <v>112</v>
      </c>
      <c r="C117" s="235"/>
      <c r="D117" s="235"/>
      <c r="E117" s="235"/>
      <c r="F117" s="235"/>
      <c r="G117" s="235"/>
      <c r="H117" s="235"/>
      <c r="I117" s="235"/>
      <c r="J117" s="235"/>
      <c r="AZ117" s="120" t="str">
        <f>B117</f>
        <v xml:space="preserve">        Závěrečné ustanovení</v>
      </c>
    </row>
    <row r="118" spans="1:52" x14ac:dyDescent="0.2">
      <c r="B118" s="235" t="s">
        <v>113</v>
      </c>
      <c r="C118" s="235"/>
      <c r="D118" s="235"/>
      <c r="E118" s="235"/>
      <c r="F118" s="235"/>
      <c r="G118" s="235"/>
      <c r="H118" s="235"/>
      <c r="I118" s="235"/>
      <c r="J118" s="235"/>
      <c r="AZ118" s="120" t="str">
        <f>B118</f>
        <v>Ostatní podmínky vztahující se ke zpracování nabídkové ceny jsou uvedeny v zadávací dokumentaci.</v>
      </c>
    </row>
    <row r="121" spans="1:52" ht="15.75" x14ac:dyDescent="0.25">
      <c r="B121" s="121" t="s">
        <v>114</v>
      </c>
    </row>
    <row r="123" spans="1:52" ht="25.5" customHeight="1" x14ac:dyDescent="0.2">
      <c r="A123" s="123"/>
      <c r="B123" s="126" t="s">
        <v>17</v>
      </c>
      <c r="C123" s="126" t="s">
        <v>5</v>
      </c>
      <c r="D123" s="127"/>
      <c r="E123" s="127"/>
      <c r="F123" s="128" t="s">
        <v>115</v>
      </c>
      <c r="G123" s="128"/>
      <c r="H123" s="128"/>
      <c r="I123" s="128" t="s">
        <v>29</v>
      </c>
      <c r="J123" s="128" t="s">
        <v>0</v>
      </c>
    </row>
    <row r="124" spans="1:52" ht="36.75" customHeight="1" x14ac:dyDescent="0.2">
      <c r="A124" s="124"/>
      <c r="B124" s="129" t="s">
        <v>116</v>
      </c>
      <c r="C124" s="236" t="s">
        <v>117</v>
      </c>
      <c r="D124" s="237"/>
      <c r="E124" s="237"/>
      <c r="F124" s="135" t="s">
        <v>24</v>
      </c>
      <c r="G124" s="136"/>
      <c r="H124" s="136"/>
      <c r="I124" s="136">
        <f>'02 02_1 Pol'!G8</f>
        <v>0</v>
      </c>
      <c r="J124" s="133" t="str">
        <f>IF(I128=0,"",I124/I128*100)</f>
        <v/>
      </c>
    </row>
    <row r="125" spans="1:52" ht="36.75" customHeight="1" x14ac:dyDescent="0.2">
      <c r="A125" s="124"/>
      <c r="B125" s="129" t="s">
        <v>118</v>
      </c>
      <c r="C125" s="236" t="s">
        <v>119</v>
      </c>
      <c r="D125" s="237"/>
      <c r="E125" s="237"/>
      <c r="F125" s="135" t="s">
        <v>24</v>
      </c>
      <c r="G125" s="136"/>
      <c r="H125" s="136"/>
      <c r="I125" s="136">
        <f>'02 02_1 Pol'!G16</f>
        <v>0</v>
      </c>
      <c r="J125" s="133" t="str">
        <f>IF(I128=0,"",I125/I128*100)</f>
        <v/>
      </c>
    </row>
    <row r="126" spans="1:52" ht="36.75" customHeight="1" x14ac:dyDescent="0.2">
      <c r="A126" s="124"/>
      <c r="B126" s="129" t="s">
        <v>120</v>
      </c>
      <c r="C126" s="236" t="s">
        <v>27</v>
      </c>
      <c r="D126" s="237"/>
      <c r="E126" s="237"/>
      <c r="F126" s="135" t="s">
        <v>120</v>
      </c>
      <c r="G126" s="136"/>
      <c r="H126" s="136"/>
      <c r="I126" s="136">
        <f>'00 00 Naklady'!G8</f>
        <v>0</v>
      </c>
      <c r="J126" s="133" t="str">
        <f>IF(I128=0,"",I126/I128*100)</f>
        <v/>
      </c>
    </row>
    <row r="127" spans="1:52" ht="36.75" customHeight="1" x14ac:dyDescent="0.2">
      <c r="A127" s="124"/>
      <c r="B127" s="129" t="s">
        <v>121</v>
      </c>
      <c r="C127" s="236" t="s">
        <v>28</v>
      </c>
      <c r="D127" s="237"/>
      <c r="E127" s="237"/>
      <c r="F127" s="135" t="s">
        <v>121</v>
      </c>
      <c r="G127" s="136"/>
      <c r="H127" s="136"/>
      <c r="I127" s="136">
        <f>'00 00 Naklady'!G11</f>
        <v>0</v>
      </c>
      <c r="J127" s="133" t="str">
        <f>IF(I128=0,"",I127/I128*100)</f>
        <v/>
      </c>
    </row>
    <row r="128" spans="1:52" ht="25.5" customHeight="1" x14ac:dyDescent="0.2">
      <c r="A128" s="125"/>
      <c r="B128" s="130" t="s">
        <v>1</v>
      </c>
      <c r="C128" s="131"/>
      <c r="D128" s="132"/>
      <c r="E128" s="132"/>
      <c r="F128" s="137"/>
      <c r="G128" s="138"/>
      <c r="H128" s="138"/>
      <c r="I128" s="138">
        <f>SUM(I124:I127)</f>
        <v>0</v>
      </c>
      <c r="J128" s="134">
        <f>SUM(J124:J127)</f>
        <v>0</v>
      </c>
    </row>
    <row r="129" spans="6:10" x14ac:dyDescent="0.2">
      <c r="F129" s="86"/>
      <c r="G129" s="86"/>
      <c r="H129" s="86"/>
      <c r="I129" s="86"/>
      <c r="J129" s="87"/>
    </row>
    <row r="130" spans="6:10" x14ac:dyDescent="0.2">
      <c r="F130" s="86"/>
      <c r="G130" s="86"/>
      <c r="H130" s="86"/>
      <c r="I130" s="86"/>
      <c r="J130" s="87"/>
    </row>
    <row r="131" spans="6:10" x14ac:dyDescent="0.2">
      <c r="F131" s="86"/>
      <c r="G131" s="86"/>
      <c r="H131" s="86"/>
      <c r="I131" s="86"/>
      <c r="J131" s="87"/>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6">
    <mergeCell ref="B118:J118"/>
    <mergeCell ref="C124:E124"/>
    <mergeCell ref="C125:E125"/>
    <mergeCell ref="C126:E126"/>
    <mergeCell ref="C127:E127"/>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38" t="s">
        <v>6</v>
      </c>
      <c r="B1" s="238"/>
      <c r="C1" s="239"/>
      <c r="D1" s="238"/>
      <c r="E1" s="238"/>
      <c r="F1" s="238"/>
      <c r="G1" s="238"/>
    </row>
    <row r="2" spans="1:7" ht="24.95" customHeight="1" x14ac:dyDescent="0.2">
      <c r="A2" s="49" t="s">
        <v>7</v>
      </c>
      <c r="B2" s="48"/>
      <c r="C2" s="240"/>
      <c r="D2" s="240"/>
      <c r="E2" s="240"/>
      <c r="F2" s="240"/>
      <c r="G2" s="241"/>
    </row>
    <row r="3" spans="1:7" ht="24.95" customHeight="1" x14ac:dyDescent="0.2">
      <c r="A3" s="49" t="s">
        <v>8</v>
      </c>
      <c r="B3" s="48"/>
      <c r="C3" s="240"/>
      <c r="D3" s="240"/>
      <c r="E3" s="240"/>
      <c r="F3" s="240"/>
      <c r="G3" s="241"/>
    </row>
    <row r="4" spans="1:7" ht="24.95" customHeight="1" x14ac:dyDescent="0.2">
      <c r="A4" s="49" t="s">
        <v>9</v>
      </c>
      <c r="B4" s="48"/>
      <c r="C4" s="240"/>
      <c r="D4" s="240"/>
      <c r="E4" s="240"/>
      <c r="F4" s="240"/>
      <c r="G4" s="241"/>
    </row>
    <row r="5" spans="1:7" x14ac:dyDescent="0.2">
      <c r="B5" s="4"/>
      <c r="C5" s="5"/>
      <c r="D5" s="6"/>
    </row>
  </sheetData>
  <sheetProtection algorithmName="SHA-512" hashValue="Dqpo8WjSqhs0bRLFJjF6Y0le2NJlG09m/TvHcXRCpZrJQCX+lWN7byhQPlOb8BJIxw1Uphf3pmPRUPwB6tJWXg==" saltValue="QHrVgStjjgMeQt5a90Ni7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C3" sqref="C3:G3"/>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46" t="s">
        <v>122</v>
      </c>
      <c r="B1" s="246"/>
      <c r="C1" s="246"/>
      <c r="D1" s="246"/>
      <c r="E1" s="246"/>
      <c r="F1" s="246"/>
      <c r="G1" s="246"/>
      <c r="AG1" t="s">
        <v>123</v>
      </c>
    </row>
    <row r="2" spans="1:60" ht="24.95" customHeight="1" x14ac:dyDescent="0.2">
      <c r="A2" s="140" t="s">
        <v>7</v>
      </c>
      <c r="B2" s="48" t="s">
        <v>43</v>
      </c>
      <c r="C2" s="247" t="s">
        <v>206</v>
      </c>
      <c r="D2" s="248"/>
      <c r="E2" s="248"/>
      <c r="F2" s="248"/>
      <c r="G2" s="249"/>
      <c r="AG2" t="s">
        <v>124</v>
      </c>
    </row>
    <row r="3" spans="1:60" ht="24.95" customHeight="1" x14ac:dyDescent="0.2">
      <c r="A3" s="140" t="s">
        <v>8</v>
      </c>
      <c r="B3" s="48" t="s">
        <v>59</v>
      </c>
      <c r="C3" s="247" t="s">
        <v>125</v>
      </c>
      <c r="D3" s="248"/>
      <c r="E3" s="248"/>
      <c r="F3" s="248"/>
      <c r="G3" s="249"/>
      <c r="AC3" s="122" t="s">
        <v>126</v>
      </c>
      <c r="AG3" t="s">
        <v>127</v>
      </c>
    </row>
    <row r="4" spans="1:60" ht="24.95" customHeight="1" x14ac:dyDescent="0.2">
      <c r="A4" s="141" t="s">
        <v>9</v>
      </c>
      <c r="B4" s="142" t="s">
        <v>59</v>
      </c>
      <c r="C4" s="250" t="s">
        <v>60</v>
      </c>
      <c r="D4" s="251"/>
      <c r="E4" s="251"/>
      <c r="F4" s="251"/>
      <c r="G4" s="252"/>
      <c r="AG4" t="s">
        <v>128</v>
      </c>
    </row>
    <row r="5" spans="1:60" x14ac:dyDescent="0.2">
      <c r="D5" s="10"/>
    </row>
    <row r="6" spans="1:60" ht="38.25" x14ac:dyDescent="0.2">
      <c r="A6" s="144" t="s">
        <v>129</v>
      </c>
      <c r="B6" s="146" t="s">
        <v>130</v>
      </c>
      <c r="C6" s="146" t="s">
        <v>131</v>
      </c>
      <c r="D6" s="145" t="s">
        <v>132</v>
      </c>
      <c r="E6" s="144" t="s">
        <v>133</v>
      </c>
      <c r="F6" s="143" t="s">
        <v>134</v>
      </c>
      <c r="G6" s="144" t="s">
        <v>29</v>
      </c>
      <c r="H6" s="147" t="s">
        <v>30</v>
      </c>
      <c r="I6" s="147" t="s">
        <v>135</v>
      </c>
      <c r="J6" s="147" t="s">
        <v>31</v>
      </c>
      <c r="K6" s="147" t="s">
        <v>136</v>
      </c>
      <c r="L6" s="147" t="s">
        <v>137</v>
      </c>
      <c r="M6" s="147" t="s">
        <v>138</v>
      </c>
      <c r="N6" s="147" t="s">
        <v>139</v>
      </c>
      <c r="O6" s="147" t="s">
        <v>140</v>
      </c>
      <c r="P6" s="147" t="s">
        <v>141</v>
      </c>
      <c r="Q6" s="147" t="s">
        <v>142</v>
      </c>
      <c r="R6" s="147" t="s">
        <v>143</v>
      </c>
      <c r="S6" s="147" t="s">
        <v>144</v>
      </c>
      <c r="T6" s="147" t="s">
        <v>145</v>
      </c>
      <c r="U6" s="147" t="s">
        <v>146</v>
      </c>
      <c r="V6" s="147" t="s">
        <v>147</v>
      </c>
      <c r="W6" s="147" t="s">
        <v>148</v>
      </c>
      <c r="X6" s="147" t="s">
        <v>149</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1" t="s">
        <v>150</v>
      </c>
      <c r="B8" s="162" t="s">
        <v>120</v>
      </c>
      <c r="C8" s="176" t="s">
        <v>27</v>
      </c>
      <c r="D8" s="163"/>
      <c r="E8" s="164"/>
      <c r="F8" s="165"/>
      <c r="G8" s="165">
        <f>SUMIF(AG9:AG10,"&lt;&gt;NOR",G9:G10)</f>
        <v>0</v>
      </c>
      <c r="H8" s="165"/>
      <c r="I8" s="165">
        <f>SUM(I9:I10)</f>
        <v>0</v>
      </c>
      <c r="J8" s="165"/>
      <c r="K8" s="165">
        <f>SUM(K9:K10)</f>
        <v>0</v>
      </c>
      <c r="L8" s="165"/>
      <c r="M8" s="165">
        <f>SUM(M9:M10)</f>
        <v>0</v>
      </c>
      <c r="N8" s="165"/>
      <c r="O8" s="165">
        <f>SUM(O9:O10)</f>
        <v>0</v>
      </c>
      <c r="P8" s="165"/>
      <c r="Q8" s="165">
        <f>SUM(Q9:Q10)</f>
        <v>0</v>
      </c>
      <c r="R8" s="165"/>
      <c r="S8" s="165"/>
      <c r="T8" s="166"/>
      <c r="U8" s="160"/>
      <c r="V8" s="160">
        <f>SUM(V9:V10)</f>
        <v>0</v>
      </c>
      <c r="W8" s="160"/>
      <c r="X8" s="160"/>
      <c r="AG8" t="s">
        <v>151</v>
      </c>
    </row>
    <row r="9" spans="1:60" outlineLevel="1" x14ac:dyDescent="0.2">
      <c r="A9" s="167">
        <v>1</v>
      </c>
      <c r="B9" s="168" t="s">
        <v>152</v>
      </c>
      <c r="C9" s="177" t="s">
        <v>202</v>
      </c>
      <c r="D9" s="169" t="s">
        <v>153</v>
      </c>
      <c r="E9" s="170">
        <v>1</v>
      </c>
      <c r="F9" s="171"/>
      <c r="G9" s="172">
        <f>ROUND(E9*F9,2)</f>
        <v>0</v>
      </c>
      <c r="H9" s="171"/>
      <c r="I9" s="172">
        <f>ROUND(E9*H9,2)</f>
        <v>0</v>
      </c>
      <c r="J9" s="171"/>
      <c r="K9" s="172">
        <f>ROUND(E9*J9,2)</f>
        <v>0</v>
      </c>
      <c r="L9" s="172">
        <v>21</v>
      </c>
      <c r="M9" s="172">
        <f>G9*(1+L9/100)</f>
        <v>0</v>
      </c>
      <c r="N9" s="172">
        <v>0</v>
      </c>
      <c r="O9" s="172">
        <f>ROUND(E9*N9,2)</f>
        <v>0</v>
      </c>
      <c r="P9" s="172">
        <v>0</v>
      </c>
      <c r="Q9" s="172">
        <f>ROUND(E9*P9,2)</f>
        <v>0</v>
      </c>
      <c r="R9" s="172"/>
      <c r="S9" s="172" t="s">
        <v>154</v>
      </c>
      <c r="T9" s="173" t="s">
        <v>155</v>
      </c>
      <c r="U9" s="157">
        <v>0</v>
      </c>
      <c r="V9" s="157">
        <f>ROUND(E9*U9,2)</f>
        <v>0</v>
      </c>
      <c r="W9" s="157"/>
      <c r="X9" s="157" t="s">
        <v>156</v>
      </c>
      <c r="Y9" s="148"/>
      <c r="Z9" s="148"/>
      <c r="AA9" s="148"/>
      <c r="AB9" s="148"/>
      <c r="AC9" s="148"/>
      <c r="AD9" s="148"/>
      <c r="AE9" s="148"/>
      <c r="AF9" s="148"/>
      <c r="AG9" s="148" t="s">
        <v>157</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242"/>
      <c r="D10" s="243"/>
      <c r="E10" s="243"/>
      <c r="F10" s="243"/>
      <c r="G10" s="243"/>
      <c r="H10" s="157"/>
      <c r="I10" s="157"/>
      <c r="J10" s="157"/>
      <c r="K10" s="157"/>
      <c r="L10" s="157"/>
      <c r="M10" s="157"/>
      <c r="N10" s="157"/>
      <c r="O10" s="157"/>
      <c r="P10" s="157"/>
      <c r="Q10" s="157"/>
      <c r="R10" s="157"/>
      <c r="S10" s="157"/>
      <c r="T10" s="157"/>
      <c r="U10" s="157"/>
      <c r="V10" s="157"/>
      <c r="W10" s="157"/>
      <c r="X10" s="157"/>
      <c r="Y10" s="148"/>
      <c r="Z10" s="148"/>
      <c r="AA10" s="148"/>
      <c r="AB10" s="148"/>
      <c r="AC10" s="148"/>
      <c r="AD10" s="148"/>
      <c r="AE10" s="148"/>
      <c r="AF10" s="148"/>
      <c r="AG10" s="148" t="s">
        <v>158</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x14ac:dyDescent="0.2">
      <c r="A11" s="161" t="s">
        <v>150</v>
      </c>
      <c r="B11" s="162" t="s">
        <v>121</v>
      </c>
      <c r="C11" s="176" t="s">
        <v>28</v>
      </c>
      <c r="D11" s="163"/>
      <c r="E11" s="164"/>
      <c r="F11" s="165"/>
      <c r="G11" s="165">
        <f>SUMIF(AG12:AG28,"&lt;&gt;NOR",G12:G28)</f>
        <v>0</v>
      </c>
      <c r="H11" s="165"/>
      <c r="I11" s="165">
        <f>SUM(I12:I28)</f>
        <v>0</v>
      </c>
      <c r="J11" s="165"/>
      <c r="K11" s="165">
        <f>SUM(K12:K28)</f>
        <v>0</v>
      </c>
      <c r="L11" s="165"/>
      <c r="M11" s="165">
        <f>SUM(M12:M28)</f>
        <v>0</v>
      </c>
      <c r="N11" s="165"/>
      <c r="O11" s="165">
        <f>SUM(O12:O28)</f>
        <v>0</v>
      </c>
      <c r="P11" s="165"/>
      <c r="Q11" s="165">
        <f>SUM(Q12:Q28)</f>
        <v>0</v>
      </c>
      <c r="R11" s="165"/>
      <c r="S11" s="165"/>
      <c r="T11" s="166"/>
      <c r="U11" s="160"/>
      <c r="V11" s="160">
        <f>SUM(V12:V28)</f>
        <v>0</v>
      </c>
      <c r="W11" s="160"/>
      <c r="X11" s="160"/>
      <c r="AG11" t="s">
        <v>151</v>
      </c>
    </row>
    <row r="12" spans="1:60" outlineLevel="1" x14ac:dyDescent="0.2">
      <c r="A12" s="167">
        <v>2</v>
      </c>
      <c r="B12" s="168" t="s">
        <v>159</v>
      </c>
      <c r="C12" s="177" t="s">
        <v>160</v>
      </c>
      <c r="D12" s="169" t="s">
        <v>153</v>
      </c>
      <c r="E12" s="170">
        <v>1</v>
      </c>
      <c r="F12" s="171"/>
      <c r="G12" s="172">
        <f>ROUND(E12*F12,2)</f>
        <v>0</v>
      </c>
      <c r="H12" s="171"/>
      <c r="I12" s="172">
        <f>ROUND(E12*H12,2)</f>
        <v>0</v>
      </c>
      <c r="J12" s="171"/>
      <c r="K12" s="172">
        <f>ROUND(E12*J12,2)</f>
        <v>0</v>
      </c>
      <c r="L12" s="172">
        <v>21</v>
      </c>
      <c r="M12" s="172">
        <f>G12*(1+L12/100)</f>
        <v>0</v>
      </c>
      <c r="N12" s="172">
        <v>0</v>
      </c>
      <c r="O12" s="172">
        <f>ROUND(E12*N12,2)</f>
        <v>0</v>
      </c>
      <c r="P12" s="172">
        <v>0</v>
      </c>
      <c r="Q12" s="172">
        <f>ROUND(E12*P12,2)</f>
        <v>0</v>
      </c>
      <c r="R12" s="172"/>
      <c r="S12" s="172" t="s">
        <v>154</v>
      </c>
      <c r="T12" s="173" t="s">
        <v>155</v>
      </c>
      <c r="U12" s="157">
        <v>0</v>
      </c>
      <c r="V12" s="157">
        <f>ROUND(E12*U12,2)</f>
        <v>0</v>
      </c>
      <c r="W12" s="157"/>
      <c r="X12" s="157" t="s">
        <v>156</v>
      </c>
      <c r="Y12" s="148"/>
      <c r="Z12" s="148"/>
      <c r="AA12" s="148"/>
      <c r="AB12" s="148"/>
      <c r="AC12" s="148"/>
      <c r="AD12" s="148"/>
      <c r="AE12" s="148"/>
      <c r="AF12" s="148"/>
      <c r="AG12" s="148" t="s">
        <v>161</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1" x14ac:dyDescent="0.2">
      <c r="A13" s="155"/>
      <c r="B13" s="156"/>
      <c r="C13" s="178" t="s">
        <v>162</v>
      </c>
      <c r="D13" s="158"/>
      <c r="E13" s="159"/>
      <c r="F13" s="157"/>
      <c r="G13" s="157"/>
      <c r="H13" s="157"/>
      <c r="I13" s="157"/>
      <c r="J13" s="157"/>
      <c r="K13" s="157"/>
      <c r="L13" s="157"/>
      <c r="M13" s="157"/>
      <c r="N13" s="157"/>
      <c r="O13" s="157"/>
      <c r="P13" s="157"/>
      <c r="Q13" s="157"/>
      <c r="R13" s="157"/>
      <c r="S13" s="157"/>
      <c r="T13" s="157"/>
      <c r="U13" s="157"/>
      <c r="V13" s="157"/>
      <c r="W13" s="157"/>
      <c r="X13" s="157"/>
      <c r="Y13" s="148"/>
      <c r="Z13" s="148"/>
      <c r="AA13" s="148"/>
      <c r="AB13" s="148"/>
      <c r="AC13" s="148"/>
      <c r="AD13" s="148"/>
      <c r="AE13" s="148"/>
      <c r="AF13" s="148"/>
      <c r="AG13" s="148" t="s">
        <v>163</v>
      </c>
      <c r="AH13" s="148">
        <v>0</v>
      </c>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78" t="s">
        <v>164</v>
      </c>
      <c r="D14" s="158"/>
      <c r="E14" s="159">
        <v>1</v>
      </c>
      <c r="F14" s="157"/>
      <c r="G14" s="157"/>
      <c r="H14" s="157"/>
      <c r="I14" s="157"/>
      <c r="J14" s="157"/>
      <c r="K14" s="157"/>
      <c r="L14" s="157"/>
      <c r="M14" s="157"/>
      <c r="N14" s="157"/>
      <c r="O14" s="157"/>
      <c r="P14" s="157"/>
      <c r="Q14" s="157"/>
      <c r="R14" s="157"/>
      <c r="S14" s="157"/>
      <c r="T14" s="157"/>
      <c r="U14" s="157"/>
      <c r="V14" s="157"/>
      <c r="W14" s="157"/>
      <c r="X14" s="157"/>
      <c r="Y14" s="148"/>
      <c r="Z14" s="148"/>
      <c r="AA14" s="148"/>
      <c r="AB14" s="148"/>
      <c r="AC14" s="148"/>
      <c r="AD14" s="148"/>
      <c r="AE14" s="148"/>
      <c r="AF14" s="148"/>
      <c r="AG14" s="148" t="s">
        <v>163</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55"/>
      <c r="B15" s="156"/>
      <c r="C15" s="244"/>
      <c r="D15" s="245"/>
      <c r="E15" s="245"/>
      <c r="F15" s="245"/>
      <c r="G15" s="245"/>
      <c r="H15" s="157"/>
      <c r="I15" s="157"/>
      <c r="J15" s="157"/>
      <c r="K15" s="157"/>
      <c r="L15" s="157"/>
      <c r="M15" s="157"/>
      <c r="N15" s="157"/>
      <c r="O15" s="157"/>
      <c r="P15" s="157"/>
      <c r="Q15" s="157"/>
      <c r="R15" s="157"/>
      <c r="S15" s="157"/>
      <c r="T15" s="157"/>
      <c r="U15" s="157"/>
      <c r="V15" s="157"/>
      <c r="W15" s="157"/>
      <c r="X15" s="157"/>
      <c r="Y15" s="148"/>
      <c r="Z15" s="148"/>
      <c r="AA15" s="148"/>
      <c r="AB15" s="148"/>
      <c r="AC15" s="148"/>
      <c r="AD15" s="148"/>
      <c r="AE15" s="148"/>
      <c r="AF15" s="148"/>
      <c r="AG15" s="148" t="s">
        <v>158</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1" x14ac:dyDescent="0.2">
      <c r="A16" s="167">
        <v>3</v>
      </c>
      <c r="B16" s="168" t="s">
        <v>165</v>
      </c>
      <c r="C16" s="177" t="s">
        <v>166</v>
      </c>
      <c r="D16" s="169" t="s">
        <v>153</v>
      </c>
      <c r="E16" s="170">
        <v>1</v>
      </c>
      <c r="F16" s="171"/>
      <c r="G16" s="172">
        <f>ROUND(E16*F16,2)</f>
        <v>0</v>
      </c>
      <c r="H16" s="171"/>
      <c r="I16" s="172">
        <f>ROUND(E16*H16,2)</f>
        <v>0</v>
      </c>
      <c r="J16" s="171"/>
      <c r="K16" s="172">
        <f>ROUND(E16*J16,2)</f>
        <v>0</v>
      </c>
      <c r="L16" s="172">
        <v>21</v>
      </c>
      <c r="M16" s="172">
        <f>G16*(1+L16/100)</f>
        <v>0</v>
      </c>
      <c r="N16" s="172">
        <v>0</v>
      </c>
      <c r="O16" s="172">
        <f>ROUND(E16*N16,2)</f>
        <v>0</v>
      </c>
      <c r="P16" s="172">
        <v>0</v>
      </c>
      <c r="Q16" s="172">
        <f>ROUND(E16*P16,2)</f>
        <v>0</v>
      </c>
      <c r="R16" s="172"/>
      <c r="S16" s="172" t="s">
        <v>154</v>
      </c>
      <c r="T16" s="173" t="s">
        <v>155</v>
      </c>
      <c r="U16" s="157">
        <v>0</v>
      </c>
      <c r="V16" s="157">
        <f>ROUND(E16*U16,2)</f>
        <v>0</v>
      </c>
      <c r="W16" s="157"/>
      <c r="X16" s="157" t="s">
        <v>156</v>
      </c>
      <c r="Y16" s="148"/>
      <c r="Z16" s="148"/>
      <c r="AA16" s="148"/>
      <c r="AB16" s="148"/>
      <c r="AC16" s="148"/>
      <c r="AD16" s="148"/>
      <c r="AE16" s="148"/>
      <c r="AF16" s="148"/>
      <c r="AG16" s="148" t="s">
        <v>161</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ht="45" customHeight="1" outlineLevel="1" x14ac:dyDescent="0.2">
      <c r="A17" s="155"/>
      <c r="B17" s="156"/>
      <c r="C17" s="253" t="s">
        <v>203</v>
      </c>
      <c r="D17" s="254"/>
      <c r="E17" s="254"/>
      <c r="F17" s="254"/>
      <c r="G17" s="254"/>
      <c r="H17" s="157"/>
      <c r="I17" s="157"/>
      <c r="J17" s="157"/>
      <c r="K17" s="157"/>
      <c r="L17" s="157"/>
      <c r="M17" s="157"/>
      <c r="N17" s="157"/>
      <c r="O17" s="157"/>
      <c r="P17" s="157"/>
      <c r="Q17" s="157"/>
      <c r="R17" s="157"/>
      <c r="S17" s="157"/>
      <c r="T17" s="157"/>
      <c r="U17" s="157"/>
      <c r="V17" s="157"/>
      <c r="W17" s="157"/>
      <c r="X17" s="157"/>
      <c r="Y17" s="148"/>
      <c r="Z17" s="148"/>
      <c r="AA17" s="148"/>
      <c r="AB17" s="148"/>
      <c r="AC17" s="148"/>
      <c r="AD17" s="148"/>
      <c r="AE17" s="148"/>
      <c r="AF17" s="148"/>
      <c r="AG17" s="148" t="s">
        <v>158</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67">
        <v>4</v>
      </c>
      <c r="B18" s="168" t="s">
        <v>167</v>
      </c>
      <c r="C18" s="177" t="s">
        <v>168</v>
      </c>
      <c r="D18" s="169" t="s">
        <v>153</v>
      </c>
      <c r="E18" s="170">
        <v>1</v>
      </c>
      <c r="F18" s="171"/>
      <c r="G18" s="172">
        <f>ROUND(E18*F18,2)</f>
        <v>0</v>
      </c>
      <c r="H18" s="171"/>
      <c r="I18" s="172">
        <f>ROUND(E18*H18,2)</f>
        <v>0</v>
      </c>
      <c r="J18" s="171"/>
      <c r="K18" s="172">
        <f>ROUND(E18*J18,2)</f>
        <v>0</v>
      </c>
      <c r="L18" s="172">
        <v>21</v>
      </c>
      <c r="M18" s="172">
        <f>G18*(1+L18/100)</f>
        <v>0</v>
      </c>
      <c r="N18" s="172">
        <v>0</v>
      </c>
      <c r="O18" s="172">
        <f>ROUND(E18*N18,2)</f>
        <v>0</v>
      </c>
      <c r="P18" s="172">
        <v>0</v>
      </c>
      <c r="Q18" s="172">
        <f>ROUND(E18*P18,2)</f>
        <v>0</v>
      </c>
      <c r="R18" s="172"/>
      <c r="S18" s="172" t="s">
        <v>154</v>
      </c>
      <c r="T18" s="173" t="s">
        <v>155</v>
      </c>
      <c r="U18" s="157">
        <v>0</v>
      </c>
      <c r="V18" s="157">
        <f>ROUND(E18*U18,2)</f>
        <v>0</v>
      </c>
      <c r="W18" s="157"/>
      <c r="X18" s="157" t="s">
        <v>156</v>
      </c>
      <c r="Y18" s="148"/>
      <c r="Z18" s="148"/>
      <c r="AA18" s="148"/>
      <c r="AB18" s="148"/>
      <c r="AC18" s="148"/>
      <c r="AD18" s="148"/>
      <c r="AE18" s="148"/>
      <c r="AF18" s="148"/>
      <c r="AG18" s="148" t="s">
        <v>161</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55"/>
      <c r="B19" s="156"/>
      <c r="C19" s="255" t="s">
        <v>169</v>
      </c>
      <c r="D19" s="256"/>
      <c r="E19" s="256"/>
      <c r="F19" s="256"/>
      <c r="G19" s="256"/>
      <c r="H19" s="157"/>
      <c r="I19" s="157"/>
      <c r="J19" s="157"/>
      <c r="K19" s="157"/>
      <c r="L19" s="157"/>
      <c r="M19" s="157"/>
      <c r="N19" s="157"/>
      <c r="O19" s="157"/>
      <c r="P19" s="157"/>
      <c r="Q19" s="157"/>
      <c r="R19" s="157"/>
      <c r="S19" s="157"/>
      <c r="T19" s="157"/>
      <c r="U19" s="157"/>
      <c r="V19" s="157"/>
      <c r="W19" s="157"/>
      <c r="X19" s="157"/>
      <c r="Y19" s="148"/>
      <c r="Z19" s="148"/>
      <c r="AA19" s="148"/>
      <c r="AB19" s="148"/>
      <c r="AC19" s="148"/>
      <c r="AD19" s="148"/>
      <c r="AE19" s="148"/>
      <c r="AF19" s="148"/>
      <c r="AG19" s="148" t="s">
        <v>170</v>
      </c>
      <c r="AH19" s="148"/>
      <c r="AI19" s="148"/>
      <c r="AJ19" s="148"/>
      <c r="AK19" s="148"/>
      <c r="AL19" s="148"/>
      <c r="AM19" s="148"/>
      <c r="AN19" s="148"/>
      <c r="AO19" s="148"/>
      <c r="AP19" s="148"/>
      <c r="AQ19" s="148"/>
      <c r="AR19" s="148"/>
      <c r="AS19" s="148"/>
      <c r="AT19" s="148"/>
      <c r="AU19" s="148"/>
      <c r="AV19" s="148"/>
      <c r="AW19" s="148"/>
      <c r="AX19" s="148"/>
      <c r="AY19" s="148"/>
      <c r="AZ19" s="148"/>
      <c r="BA19" s="174" t="str">
        <f>C19</f>
        <v>Náklady na vyhotovení dokumentace skutečného provedení stavby a její předání objednateli v požadované formě a požadovaném počtu.</v>
      </c>
      <c r="BB19" s="148"/>
      <c r="BC19" s="148"/>
      <c r="BD19" s="148"/>
      <c r="BE19" s="148"/>
      <c r="BF19" s="148"/>
      <c r="BG19" s="148"/>
      <c r="BH19" s="148"/>
    </row>
    <row r="20" spans="1:60" outlineLevel="1" x14ac:dyDescent="0.2">
      <c r="A20" s="155"/>
      <c r="B20" s="156"/>
      <c r="C20" s="178" t="s">
        <v>171</v>
      </c>
      <c r="D20" s="158"/>
      <c r="E20" s="159">
        <v>1</v>
      </c>
      <c r="F20" s="157"/>
      <c r="G20" s="157"/>
      <c r="H20" s="157"/>
      <c r="I20" s="157"/>
      <c r="J20" s="157"/>
      <c r="K20" s="157"/>
      <c r="L20" s="157"/>
      <c r="M20" s="157"/>
      <c r="N20" s="157"/>
      <c r="O20" s="157"/>
      <c r="P20" s="157"/>
      <c r="Q20" s="157"/>
      <c r="R20" s="157"/>
      <c r="S20" s="157"/>
      <c r="T20" s="157"/>
      <c r="U20" s="157"/>
      <c r="V20" s="157"/>
      <c r="W20" s="157"/>
      <c r="X20" s="157"/>
      <c r="Y20" s="148"/>
      <c r="Z20" s="148"/>
      <c r="AA20" s="148"/>
      <c r="AB20" s="148"/>
      <c r="AC20" s="148"/>
      <c r="AD20" s="148"/>
      <c r="AE20" s="148"/>
      <c r="AF20" s="148"/>
      <c r="AG20" s="148" t="s">
        <v>163</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55"/>
      <c r="B21" s="156"/>
      <c r="C21" s="244"/>
      <c r="D21" s="245"/>
      <c r="E21" s="245"/>
      <c r="F21" s="245"/>
      <c r="G21" s="245"/>
      <c r="H21" s="157"/>
      <c r="I21" s="157"/>
      <c r="J21" s="157"/>
      <c r="K21" s="157"/>
      <c r="L21" s="157"/>
      <c r="M21" s="157"/>
      <c r="N21" s="157"/>
      <c r="O21" s="157"/>
      <c r="P21" s="157"/>
      <c r="Q21" s="157"/>
      <c r="R21" s="157"/>
      <c r="S21" s="157"/>
      <c r="T21" s="157"/>
      <c r="U21" s="157"/>
      <c r="V21" s="157"/>
      <c r="W21" s="157"/>
      <c r="X21" s="157"/>
      <c r="Y21" s="148"/>
      <c r="Z21" s="148"/>
      <c r="AA21" s="148"/>
      <c r="AB21" s="148"/>
      <c r="AC21" s="148"/>
      <c r="AD21" s="148"/>
      <c r="AE21" s="148"/>
      <c r="AF21" s="148"/>
      <c r="AG21" s="148" t="s">
        <v>158</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1" x14ac:dyDescent="0.2">
      <c r="A22" s="167">
        <v>5</v>
      </c>
      <c r="B22" s="168" t="s">
        <v>172</v>
      </c>
      <c r="C22" s="177" t="s">
        <v>173</v>
      </c>
      <c r="D22" s="169" t="s">
        <v>153</v>
      </c>
      <c r="E22" s="170">
        <v>1</v>
      </c>
      <c r="F22" s="171"/>
      <c r="G22" s="172">
        <f>ROUND(E22*F22,2)</f>
        <v>0</v>
      </c>
      <c r="H22" s="171"/>
      <c r="I22" s="172">
        <f>ROUND(E22*H22,2)</f>
        <v>0</v>
      </c>
      <c r="J22" s="171"/>
      <c r="K22" s="172">
        <f>ROUND(E22*J22,2)</f>
        <v>0</v>
      </c>
      <c r="L22" s="172">
        <v>21</v>
      </c>
      <c r="M22" s="172">
        <f>G22*(1+L22/100)</f>
        <v>0</v>
      </c>
      <c r="N22" s="172">
        <v>0</v>
      </c>
      <c r="O22" s="172">
        <f>ROUND(E22*N22,2)</f>
        <v>0</v>
      </c>
      <c r="P22" s="172">
        <v>0</v>
      </c>
      <c r="Q22" s="172">
        <f>ROUND(E22*P22,2)</f>
        <v>0</v>
      </c>
      <c r="R22" s="172"/>
      <c r="S22" s="172" t="s">
        <v>174</v>
      </c>
      <c r="T22" s="173" t="s">
        <v>155</v>
      </c>
      <c r="U22" s="157">
        <v>0</v>
      </c>
      <c r="V22" s="157">
        <f>ROUND(E22*U22,2)</f>
        <v>0</v>
      </c>
      <c r="W22" s="157"/>
      <c r="X22" s="157" t="s">
        <v>156</v>
      </c>
      <c r="Y22" s="148"/>
      <c r="Z22" s="148"/>
      <c r="AA22" s="148"/>
      <c r="AB22" s="148"/>
      <c r="AC22" s="148"/>
      <c r="AD22" s="148"/>
      <c r="AE22" s="148"/>
      <c r="AF22" s="148"/>
      <c r="AG22" s="148" t="s">
        <v>161</v>
      </c>
      <c r="AH22" s="148"/>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1" x14ac:dyDescent="0.2">
      <c r="A23" s="155"/>
      <c r="B23" s="156"/>
      <c r="C23" s="242"/>
      <c r="D23" s="243"/>
      <c r="E23" s="243"/>
      <c r="F23" s="243"/>
      <c r="G23" s="243"/>
      <c r="H23" s="157"/>
      <c r="I23" s="157"/>
      <c r="J23" s="157"/>
      <c r="K23" s="157"/>
      <c r="L23" s="157"/>
      <c r="M23" s="157"/>
      <c r="N23" s="157"/>
      <c r="O23" s="157"/>
      <c r="P23" s="157"/>
      <c r="Q23" s="157"/>
      <c r="R23" s="157"/>
      <c r="S23" s="157"/>
      <c r="T23" s="157"/>
      <c r="U23" s="157"/>
      <c r="V23" s="157"/>
      <c r="W23" s="157"/>
      <c r="X23" s="157"/>
      <c r="Y23" s="148"/>
      <c r="Z23" s="148"/>
      <c r="AA23" s="148"/>
      <c r="AB23" s="148"/>
      <c r="AC23" s="148"/>
      <c r="AD23" s="148"/>
      <c r="AE23" s="148"/>
      <c r="AF23" s="148"/>
      <c r="AG23" s="148" t="s">
        <v>158</v>
      </c>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67">
        <v>6</v>
      </c>
      <c r="B24" s="168" t="s">
        <v>175</v>
      </c>
      <c r="C24" s="177" t="s">
        <v>176</v>
      </c>
      <c r="D24" s="169" t="s">
        <v>153</v>
      </c>
      <c r="E24" s="170">
        <v>1</v>
      </c>
      <c r="F24" s="171"/>
      <c r="G24" s="172">
        <f>ROUND(E24*F24,2)</f>
        <v>0</v>
      </c>
      <c r="H24" s="171"/>
      <c r="I24" s="172">
        <f>ROUND(E24*H24,2)</f>
        <v>0</v>
      </c>
      <c r="J24" s="171"/>
      <c r="K24" s="172">
        <f>ROUND(E24*J24,2)</f>
        <v>0</v>
      </c>
      <c r="L24" s="172">
        <v>21</v>
      </c>
      <c r="M24" s="172">
        <f>G24*(1+L24/100)</f>
        <v>0</v>
      </c>
      <c r="N24" s="172">
        <v>0</v>
      </c>
      <c r="O24" s="172">
        <f>ROUND(E24*N24,2)</f>
        <v>0</v>
      </c>
      <c r="P24" s="172">
        <v>0</v>
      </c>
      <c r="Q24" s="172">
        <f>ROUND(E24*P24,2)</f>
        <v>0</v>
      </c>
      <c r="R24" s="172"/>
      <c r="S24" s="172" t="s">
        <v>174</v>
      </c>
      <c r="T24" s="173" t="s">
        <v>155</v>
      </c>
      <c r="U24" s="157">
        <v>0</v>
      </c>
      <c r="V24" s="157">
        <f>ROUND(E24*U24,2)</f>
        <v>0</v>
      </c>
      <c r="W24" s="157"/>
      <c r="X24" s="157" t="s">
        <v>156</v>
      </c>
      <c r="Y24" s="148"/>
      <c r="Z24" s="148"/>
      <c r="AA24" s="148"/>
      <c r="AB24" s="148"/>
      <c r="AC24" s="148"/>
      <c r="AD24" s="148"/>
      <c r="AE24" s="148"/>
      <c r="AF24" s="148"/>
      <c r="AG24" s="148" t="s">
        <v>161</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ht="33.75" outlineLevel="1" x14ac:dyDescent="0.2">
      <c r="A25" s="155"/>
      <c r="B25" s="156"/>
      <c r="C25" s="178" t="s">
        <v>177</v>
      </c>
      <c r="D25" s="158"/>
      <c r="E25" s="159"/>
      <c r="F25" s="157"/>
      <c r="G25" s="157"/>
      <c r="H25" s="157"/>
      <c r="I25" s="157"/>
      <c r="J25" s="157"/>
      <c r="K25" s="157"/>
      <c r="L25" s="157"/>
      <c r="M25" s="157"/>
      <c r="N25" s="157"/>
      <c r="O25" s="157"/>
      <c r="P25" s="157"/>
      <c r="Q25" s="157"/>
      <c r="R25" s="157"/>
      <c r="S25" s="157"/>
      <c r="T25" s="157"/>
      <c r="U25" s="157"/>
      <c r="V25" s="157"/>
      <c r="W25" s="157"/>
      <c r="X25" s="157"/>
      <c r="Y25" s="148"/>
      <c r="Z25" s="148"/>
      <c r="AA25" s="148"/>
      <c r="AB25" s="148"/>
      <c r="AC25" s="148"/>
      <c r="AD25" s="148"/>
      <c r="AE25" s="148"/>
      <c r="AF25" s="148"/>
      <c r="AG25" s="148" t="s">
        <v>163</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ht="33.75" outlineLevel="1" x14ac:dyDescent="0.2">
      <c r="A26" s="155"/>
      <c r="B26" s="156"/>
      <c r="C26" s="178" t="s">
        <v>178</v>
      </c>
      <c r="D26" s="158"/>
      <c r="E26" s="159"/>
      <c r="F26" s="157"/>
      <c r="G26" s="157"/>
      <c r="H26" s="157"/>
      <c r="I26" s="157"/>
      <c r="J26" s="157"/>
      <c r="K26" s="157"/>
      <c r="L26" s="157"/>
      <c r="M26" s="157"/>
      <c r="N26" s="157"/>
      <c r="O26" s="157"/>
      <c r="P26" s="157"/>
      <c r="Q26" s="157"/>
      <c r="R26" s="157"/>
      <c r="S26" s="157"/>
      <c r="T26" s="157"/>
      <c r="U26" s="157"/>
      <c r="V26" s="157"/>
      <c r="W26" s="157"/>
      <c r="X26" s="157"/>
      <c r="Y26" s="148"/>
      <c r="Z26" s="148"/>
      <c r="AA26" s="148"/>
      <c r="AB26" s="148"/>
      <c r="AC26" s="148"/>
      <c r="AD26" s="148"/>
      <c r="AE26" s="148"/>
      <c r="AF26" s="148"/>
      <c r="AG26" s="148" t="s">
        <v>163</v>
      </c>
      <c r="AH26" s="148">
        <v>0</v>
      </c>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1" x14ac:dyDescent="0.2">
      <c r="A27" s="155"/>
      <c r="B27" s="156"/>
      <c r="C27" s="178" t="s">
        <v>179</v>
      </c>
      <c r="D27" s="158"/>
      <c r="E27" s="159">
        <v>1</v>
      </c>
      <c r="F27" s="157"/>
      <c r="G27" s="157"/>
      <c r="H27" s="157"/>
      <c r="I27" s="157"/>
      <c r="J27" s="157"/>
      <c r="K27" s="157"/>
      <c r="L27" s="157"/>
      <c r="M27" s="157"/>
      <c r="N27" s="157"/>
      <c r="O27" s="157"/>
      <c r="P27" s="157"/>
      <c r="Q27" s="157"/>
      <c r="R27" s="157"/>
      <c r="S27" s="157"/>
      <c r="T27" s="157"/>
      <c r="U27" s="157"/>
      <c r="V27" s="157"/>
      <c r="W27" s="157"/>
      <c r="X27" s="157"/>
      <c r="Y27" s="148"/>
      <c r="Z27" s="148"/>
      <c r="AA27" s="148"/>
      <c r="AB27" s="148"/>
      <c r="AC27" s="148"/>
      <c r="AD27" s="148"/>
      <c r="AE27" s="148"/>
      <c r="AF27" s="148"/>
      <c r="AG27" s="148" t="s">
        <v>163</v>
      </c>
      <c r="AH27" s="148">
        <v>0</v>
      </c>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ht="22.5" outlineLevel="1" x14ac:dyDescent="0.2">
      <c r="A28" s="167">
        <v>7</v>
      </c>
      <c r="B28" s="168" t="s">
        <v>204</v>
      </c>
      <c r="C28" s="177" t="s">
        <v>205</v>
      </c>
      <c r="D28" s="169" t="s">
        <v>153</v>
      </c>
      <c r="E28" s="170">
        <v>1</v>
      </c>
      <c r="F28" s="171"/>
      <c r="G28" s="172">
        <f>ROUND(E28*F28,2)</f>
        <v>0</v>
      </c>
      <c r="H28" s="157"/>
      <c r="I28" s="157"/>
      <c r="J28" s="157"/>
      <c r="K28" s="157"/>
      <c r="L28" s="157"/>
      <c r="M28" s="157"/>
      <c r="N28" s="157"/>
      <c r="O28" s="157"/>
      <c r="P28" s="157"/>
      <c r="Q28" s="157"/>
      <c r="R28" s="172"/>
      <c r="S28" s="172" t="s">
        <v>174</v>
      </c>
      <c r="T28" s="157"/>
      <c r="U28" s="157"/>
      <c r="V28" s="157"/>
      <c r="W28" s="157"/>
      <c r="X28" s="157"/>
      <c r="Y28" s="148"/>
      <c r="Z28" s="148"/>
      <c r="AA28" s="148"/>
      <c r="AB28" s="148"/>
      <c r="AC28" s="148"/>
      <c r="AD28" s="148"/>
      <c r="AE28" s="148"/>
      <c r="AF28" s="148"/>
      <c r="AG28" s="148" t="s">
        <v>158</v>
      </c>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x14ac:dyDescent="0.2">
      <c r="A29" s="3"/>
      <c r="B29" s="4"/>
      <c r="C29" s="242"/>
      <c r="D29" s="243"/>
      <c r="E29" s="243"/>
      <c r="F29" s="243"/>
      <c r="G29" s="243"/>
      <c r="H29" s="3"/>
      <c r="I29" s="3"/>
      <c r="J29" s="3"/>
      <c r="K29" s="3"/>
      <c r="L29" s="3"/>
      <c r="M29" s="3"/>
      <c r="N29" s="3"/>
      <c r="O29" s="3"/>
      <c r="P29" s="3"/>
      <c r="Q29" s="3"/>
      <c r="R29" s="3"/>
      <c r="S29" s="3"/>
      <c r="T29" s="3"/>
      <c r="U29" s="3"/>
      <c r="V29" s="3"/>
      <c r="W29" s="3"/>
      <c r="X29" s="3"/>
      <c r="AE29">
        <v>15</v>
      </c>
      <c r="AF29">
        <v>21</v>
      </c>
      <c r="AG29" t="s">
        <v>137</v>
      </c>
    </row>
    <row r="30" spans="1:60" x14ac:dyDescent="0.2">
      <c r="A30" s="151"/>
      <c r="B30" s="152" t="s">
        <v>29</v>
      </c>
      <c r="C30" s="180"/>
      <c r="D30" s="153"/>
      <c r="E30" s="154"/>
      <c r="F30" s="154"/>
      <c r="G30" s="175">
        <f>G8+G11</f>
        <v>0</v>
      </c>
      <c r="H30" s="3"/>
      <c r="I30" s="3"/>
      <c r="J30" s="3"/>
      <c r="K30" s="3"/>
      <c r="L30" s="3"/>
      <c r="M30" s="3"/>
      <c r="N30" s="3"/>
      <c r="O30" s="3"/>
      <c r="P30" s="3"/>
      <c r="Q30" s="3"/>
      <c r="R30" s="3"/>
      <c r="S30" s="3"/>
      <c r="T30" s="3"/>
      <c r="U30" s="3"/>
      <c r="V30" s="3"/>
      <c r="W30" s="3"/>
      <c r="X30" s="3"/>
      <c r="AE30">
        <f>SUMIF(L7:L28,AE29,G7:G28)</f>
        <v>0</v>
      </c>
      <c r="AF30">
        <f>SUMIF(L7:L28,AF29,G7:G28)</f>
        <v>0</v>
      </c>
      <c r="AG30" t="s">
        <v>180</v>
      </c>
    </row>
    <row r="31" spans="1:60" x14ac:dyDescent="0.2">
      <c r="C31" s="181"/>
      <c r="D31" s="10"/>
      <c r="AG31" t="s">
        <v>181</v>
      </c>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1">
    <mergeCell ref="C29:G29"/>
    <mergeCell ref="C15:G15"/>
    <mergeCell ref="A1:G1"/>
    <mergeCell ref="C2:G2"/>
    <mergeCell ref="C3:G3"/>
    <mergeCell ref="C4:G4"/>
    <mergeCell ref="C10:G10"/>
    <mergeCell ref="C17:G17"/>
    <mergeCell ref="C19:G19"/>
    <mergeCell ref="C21:G21"/>
    <mergeCell ref="C23:G2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C3" sqref="C3:G3"/>
    </sheetView>
  </sheetViews>
  <sheetFormatPr defaultRowHeight="12.75" outlineLevelRow="1" x14ac:dyDescent="0.2"/>
  <cols>
    <col min="1" max="1" width="3.42578125" customWidth="1"/>
    <col min="2" max="2" width="12.5703125" style="122" customWidth="1"/>
    <col min="3" max="3" width="63.28515625" style="122"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246" t="s">
        <v>182</v>
      </c>
      <c r="B1" s="246"/>
      <c r="C1" s="246"/>
      <c r="D1" s="246"/>
      <c r="E1" s="246"/>
      <c r="F1" s="246"/>
      <c r="G1" s="246"/>
      <c r="AG1" t="s">
        <v>123</v>
      </c>
    </row>
    <row r="2" spans="1:60" ht="24.95" customHeight="1" x14ac:dyDescent="0.2">
      <c r="A2" s="140" t="s">
        <v>7</v>
      </c>
      <c r="B2" s="48" t="s">
        <v>43</v>
      </c>
      <c r="C2" s="247" t="s">
        <v>206</v>
      </c>
      <c r="D2" s="248"/>
      <c r="E2" s="248"/>
      <c r="F2" s="248"/>
      <c r="G2" s="249"/>
      <c r="AG2" t="s">
        <v>124</v>
      </c>
    </row>
    <row r="3" spans="1:60" ht="24.95" customHeight="1" x14ac:dyDescent="0.2">
      <c r="A3" s="140" t="s">
        <v>8</v>
      </c>
      <c r="B3" s="48" t="s">
        <v>62</v>
      </c>
      <c r="C3" s="247" t="s">
        <v>63</v>
      </c>
      <c r="D3" s="248"/>
      <c r="E3" s="248"/>
      <c r="F3" s="248"/>
      <c r="G3" s="249"/>
      <c r="AC3" s="122" t="s">
        <v>124</v>
      </c>
      <c r="AG3" t="s">
        <v>127</v>
      </c>
    </row>
    <row r="4" spans="1:60" ht="24.95" customHeight="1" x14ac:dyDescent="0.2">
      <c r="A4" s="141" t="s">
        <v>9</v>
      </c>
      <c r="B4" s="142" t="s">
        <v>64</v>
      </c>
      <c r="C4" s="250" t="s">
        <v>65</v>
      </c>
      <c r="D4" s="251"/>
      <c r="E4" s="251"/>
      <c r="F4" s="251"/>
      <c r="G4" s="252"/>
      <c r="AG4" t="s">
        <v>128</v>
      </c>
    </row>
    <row r="5" spans="1:60" x14ac:dyDescent="0.2">
      <c r="D5" s="10"/>
    </row>
    <row r="6" spans="1:60" ht="38.25" x14ac:dyDescent="0.2">
      <c r="A6" s="144" t="s">
        <v>129</v>
      </c>
      <c r="B6" s="146" t="s">
        <v>130</v>
      </c>
      <c r="C6" s="146" t="s">
        <v>131</v>
      </c>
      <c r="D6" s="145" t="s">
        <v>132</v>
      </c>
      <c r="E6" s="144" t="s">
        <v>133</v>
      </c>
      <c r="F6" s="143" t="s">
        <v>134</v>
      </c>
      <c r="G6" s="144" t="s">
        <v>29</v>
      </c>
      <c r="H6" s="147" t="s">
        <v>30</v>
      </c>
      <c r="I6" s="147" t="s">
        <v>135</v>
      </c>
      <c r="J6" s="147" t="s">
        <v>31</v>
      </c>
      <c r="K6" s="147" t="s">
        <v>136</v>
      </c>
      <c r="L6" s="147" t="s">
        <v>137</v>
      </c>
      <c r="M6" s="147" t="s">
        <v>138</v>
      </c>
      <c r="N6" s="147" t="s">
        <v>139</v>
      </c>
      <c r="O6" s="147" t="s">
        <v>140</v>
      </c>
      <c r="P6" s="147" t="s">
        <v>141</v>
      </c>
      <c r="Q6" s="147" t="s">
        <v>142</v>
      </c>
      <c r="R6" s="147" t="s">
        <v>143</v>
      </c>
      <c r="S6" s="147" t="s">
        <v>144</v>
      </c>
      <c r="T6" s="147" t="s">
        <v>145</v>
      </c>
      <c r="U6" s="147" t="s">
        <v>146</v>
      </c>
      <c r="V6" s="147" t="s">
        <v>147</v>
      </c>
      <c r="W6" s="147" t="s">
        <v>148</v>
      </c>
      <c r="X6" s="147" t="s">
        <v>149</v>
      </c>
    </row>
    <row r="7" spans="1:60" hidden="1" x14ac:dyDescent="0.2">
      <c r="A7" s="3"/>
      <c r="B7" s="4"/>
      <c r="C7" s="4"/>
      <c r="D7" s="6"/>
      <c r="E7" s="149"/>
      <c r="F7" s="150"/>
      <c r="G7" s="150"/>
      <c r="H7" s="150"/>
      <c r="I7" s="150"/>
      <c r="J7" s="150"/>
      <c r="K7" s="150"/>
      <c r="L7" s="150"/>
      <c r="M7" s="150"/>
      <c r="N7" s="150"/>
      <c r="O7" s="150"/>
      <c r="P7" s="150"/>
      <c r="Q7" s="150"/>
      <c r="R7" s="150"/>
      <c r="S7" s="150"/>
      <c r="T7" s="150"/>
      <c r="U7" s="150"/>
      <c r="V7" s="150"/>
      <c r="W7" s="150"/>
      <c r="X7" s="150"/>
    </row>
    <row r="8" spans="1:60" x14ac:dyDescent="0.2">
      <c r="A8" s="161" t="s">
        <v>150</v>
      </c>
      <c r="B8" s="162" t="s">
        <v>116</v>
      </c>
      <c r="C8" s="176" t="s">
        <v>117</v>
      </c>
      <c r="D8" s="163"/>
      <c r="E8" s="164"/>
      <c r="F8" s="165"/>
      <c r="G8" s="165">
        <f>SUMIF(AG9:AG15,"&lt;&gt;NOR",G9:G15)</f>
        <v>0</v>
      </c>
      <c r="H8" s="165"/>
      <c r="I8" s="165">
        <f>SUM(I9:I15)</f>
        <v>0</v>
      </c>
      <c r="J8" s="165"/>
      <c r="K8" s="165">
        <f>SUM(K9:K15)</f>
        <v>0</v>
      </c>
      <c r="L8" s="165"/>
      <c r="M8" s="165">
        <f>SUM(M9:M15)</f>
        <v>0</v>
      </c>
      <c r="N8" s="165"/>
      <c r="O8" s="165">
        <f>SUM(O9:O15)</f>
        <v>0.91</v>
      </c>
      <c r="P8" s="165"/>
      <c r="Q8" s="165">
        <f>SUM(Q9:Q15)</f>
        <v>0</v>
      </c>
      <c r="R8" s="165"/>
      <c r="S8" s="165"/>
      <c r="T8" s="166"/>
      <c r="U8" s="160"/>
      <c r="V8" s="160">
        <f>SUM(V9:V15)</f>
        <v>6.05</v>
      </c>
      <c r="W8" s="160"/>
      <c r="X8" s="160"/>
      <c r="AG8" t="s">
        <v>151</v>
      </c>
    </row>
    <row r="9" spans="1:60" ht="33.75" outlineLevel="1" x14ac:dyDescent="0.2">
      <c r="A9" s="167">
        <v>1</v>
      </c>
      <c r="B9" s="168" t="s">
        <v>183</v>
      </c>
      <c r="C9" s="177" t="s">
        <v>184</v>
      </c>
      <c r="D9" s="169" t="s">
        <v>185</v>
      </c>
      <c r="E9" s="170">
        <v>1007.66175</v>
      </c>
      <c r="F9" s="171"/>
      <c r="G9" s="172">
        <f>ROUND(E9*F9,2)</f>
        <v>0</v>
      </c>
      <c r="H9" s="171"/>
      <c r="I9" s="172">
        <f>ROUND(E9*H9,2)</f>
        <v>0</v>
      </c>
      <c r="J9" s="171"/>
      <c r="K9" s="172">
        <f>ROUND(E9*J9,2)</f>
        <v>0</v>
      </c>
      <c r="L9" s="172">
        <v>21</v>
      </c>
      <c r="M9" s="172">
        <f>G9*(1+L9/100)</f>
        <v>0</v>
      </c>
      <c r="N9" s="172">
        <v>8.4999999999999995E-4</v>
      </c>
      <c r="O9" s="172">
        <f>ROUND(E9*N9,2)</f>
        <v>0.86</v>
      </c>
      <c r="P9" s="172">
        <v>0</v>
      </c>
      <c r="Q9" s="172">
        <f>ROUND(E9*P9,2)</f>
        <v>0</v>
      </c>
      <c r="R9" s="172" t="s">
        <v>186</v>
      </c>
      <c r="S9" s="172" t="s">
        <v>154</v>
      </c>
      <c r="T9" s="173" t="s">
        <v>154</v>
      </c>
      <c r="U9" s="157">
        <v>6.0000000000000001E-3</v>
      </c>
      <c r="V9" s="157">
        <f>ROUND(E9*U9,2)</f>
        <v>6.05</v>
      </c>
      <c r="W9" s="157"/>
      <c r="X9" s="157" t="s">
        <v>187</v>
      </c>
      <c r="Y9" s="148"/>
      <c r="Z9" s="148"/>
      <c r="AA9" s="148"/>
      <c r="AB9" s="148"/>
      <c r="AC9" s="148"/>
      <c r="AD9" s="148"/>
      <c r="AE9" s="148"/>
      <c r="AF9" s="148"/>
      <c r="AG9" s="148" t="s">
        <v>188</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1" x14ac:dyDescent="0.2">
      <c r="A10" s="155"/>
      <c r="B10" s="156"/>
      <c r="C10" s="257" t="s">
        <v>189</v>
      </c>
      <c r="D10" s="258"/>
      <c r="E10" s="258"/>
      <c r="F10" s="258"/>
      <c r="G10" s="258"/>
      <c r="H10" s="157"/>
      <c r="I10" s="157"/>
      <c r="J10" s="157"/>
      <c r="K10" s="157"/>
      <c r="L10" s="157"/>
      <c r="M10" s="157"/>
      <c r="N10" s="157"/>
      <c r="O10" s="157"/>
      <c r="P10" s="157"/>
      <c r="Q10" s="157"/>
      <c r="R10" s="157"/>
      <c r="S10" s="157"/>
      <c r="T10" s="157"/>
      <c r="U10" s="157"/>
      <c r="V10" s="157"/>
      <c r="W10" s="157"/>
      <c r="X10" s="157"/>
      <c r="Y10" s="148"/>
      <c r="Z10" s="148"/>
      <c r="AA10" s="148"/>
      <c r="AB10" s="148"/>
      <c r="AC10" s="148"/>
      <c r="AD10" s="148"/>
      <c r="AE10" s="148"/>
      <c r="AF10" s="148"/>
      <c r="AG10" s="148" t="s">
        <v>190</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1" x14ac:dyDescent="0.2">
      <c r="A11" s="155"/>
      <c r="B11" s="156"/>
      <c r="C11" s="178" t="s">
        <v>191</v>
      </c>
      <c r="D11" s="158"/>
      <c r="E11" s="159">
        <v>1007.66175</v>
      </c>
      <c r="F11" s="157"/>
      <c r="G11" s="157"/>
      <c r="H11" s="157"/>
      <c r="I11" s="157"/>
      <c r="J11" s="157"/>
      <c r="K11" s="157"/>
      <c r="L11" s="157"/>
      <c r="M11" s="157"/>
      <c r="N11" s="157"/>
      <c r="O11" s="157"/>
      <c r="P11" s="157"/>
      <c r="Q11" s="157"/>
      <c r="R11" s="157"/>
      <c r="S11" s="157"/>
      <c r="T11" s="157"/>
      <c r="U11" s="157"/>
      <c r="V11" s="157"/>
      <c r="W11" s="157"/>
      <c r="X11" s="157"/>
      <c r="Y11" s="148"/>
      <c r="Z11" s="148"/>
      <c r="AA11" s="148"/>
      <c r="AB11" s="148"/>
      <c r="AC11" s="148"/>
      <c r="AD11" s="148"/>
      <c r="AE11" s="148"/>
      <c r="AF11" s="148"/>
      <c r="AG11" s="148" t="s">
        <v>163</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1" x14ac:dyDescent="0.2">
      <c r="A12" s="155"/>
      <c r="B12" s="156"/>
      <c r="C12" s="244" t="s">
        <v>179</v>
      </c>
      <c r="D12" s="245"/>
      <c r="E12" s="245"/>
      <c r="F12" s="245"/>
      <c r="G12" s="245"/>
      <c r="H12" s="157"/>
      <c r="I12" s="157"/>
      <c r="J12" s="157"/>
      <c r="K12" s="157"/>
      <c r="L12" s="157"/>
      <c r="M12" s="157"/>
      <c r="N12" s="157"/>
      <c r="O12" s="157"/>
      <c r="P12" s="157"/>
      <c r="Q12" s="157"/>
      <c r="R12" s="157"/>
      <c r="S12" s="157"/>
      <c r="T12" s="157"/>
      <c r="U12" s="157"/>
      <c r="V12" s="157"/>
      <c r="W12" s="157"/>
      <c r="X12" s="157"/>
      <c r="Y12" s="148"/>
      <c r="Z12" s="148"/>
      <c r="AA12" s="148"/>
      <c r="AB12" s="148"/>
      <c r="AC12" s="148"/>
      <c r="AD12" s="148"/>
      <c r="AE12" s="148"/>
      <c r="AF12" s="148"/>
      <c r="AG12" s="148" t="s">
        <v>158</v>
      </c>
      <c r="AH12" s="148"/>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ht="33.75" outlineLevel="1" x14ac:dyDescent="0.2">
      <c r="A13" s="167">
        <v>2</v>
      </c>
      <c r="B13" s="168" t="s">
        <v>192</v>
      </c>
      <c r="C13" s="177" t="s">
        <v>193</v>
      </c>
      <c r="D13" s="169" t="s">
        <v>185</v>
      </c>
      <c r="E13" s="170">
        <v>1084.16175</v>
      </c>
      <c r="F13" s="171"/>
      <c r="G13" s="172">
        <f>ROUND(E13*F13,2)</f>
        <v>0</v>
      </c>
      <c r="H13" s="171"/>
      <c r="I13" s="172">
        <f>ROUND(E13*H13,2)</f>
        <v>0</v>
      </c>
      <c r="J13" s="171"/>
      <c r="K13" s="172">
        <f>ROUND(E13*J13,2)</f>
        <v>0</v>
      </c>
      <c r="L13" s="172">
        <v>21</v>
      </c>
      <c r="M13" s="172">
        <f>G13*(1+L13/100)</f>
        <v>0</v>
      </c>
      <c r="N13" s="172">
        <v>5.0000000000000002E-5</v>
      </c>
      <c r="O13" s="172">
        <f>ROUND(E13*N13,2)</f>
        <v>0.05</v>
      </c>
      <c r="P13" s="172">
        <v>0</v>
      </c>
      <c r="Q13" s="172">
        <f>ROUND(E13*P13,2)</f>
        <v>0</v>
      </c>
      <c r="R13" s="172" t="s">
        <v>186</v>
      </c>
      <c r="S13" s="172" t="s">
        <v>154</v>
      </c>
      <c r="T13" s="173" t="s">
        <v>154</v>
      </c>
      <c r="U13" s="157">
        <v>0</v>
      </c>
      <c r="V13" s="157">
        <f>ROUND(E13*U13,2)</f>
        <v>0</v>
      </c>
      <c r="W13" s="157"/>
      <c r="X13" s="157" t="s">
        <v>187</v>
      </c>
      <c r="Y13" s="148"/>
      <c r="Z13" s="148"/>
      <c r="AA13" s="148"/>
      <c r="AB13" s="148"/>
      <c r="AC13" s="148"/>
      <c r="AD13" s="148"/>
      <c r="AE13" s="148"/>
      <c r="AF13" s="148"/>
      <c r="AG13" s="148" t="s">
        <v>188</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1" x14ac:dyDescent="0.2">
      <c r="A14" s="155"/>
      <c r="B14" s="156"/>
      <c r="C14" s="178" t="s">
        <v>194</v>
      </c>
      <c r="D14" s="158"/>
      <c r="E14" s="159">
        <v>1084.16175</v>
      </c>
      <c r="F14" s="157"/>
      <c r="G14" s="157"/>
      <c r="H14" s="157"/>
      <c r="I14" s="157"/>
      <c r="J14" s="157"/>
      <c r="K14" s="157"/>
      <c r="L14" s="157"/>
      <c r="M14" s="157"/>
      <c r="N14" s="157"/>
      <c r="O14" s="157"/>
      <c r="P14" s="157"/>
      <c r="Q14" s="157"/>
      <c r="R14" s="157"/>
      <c r="S14" s="157"/>
      <c r="T14" s="157"/>
      <c r="U14" s="157"/>
      <c r="V14" s="157"/>
      <c r="W14" s="157"/>
      <c r="X14" s="157"/>
      <c r="Y14" s="148"/>
      <c r="Z14" s="148"/>
      <c r="AA14" s="148"/>
      <c r="AB14" s="148"/>
      <c r="AC14" s="148"/>
      <c r="AD14" s="148"/>
      <c r="AE14" s="148"/>
      <c r="AF14" s="148"/>
      <c r="AG14" s="148" t="s">
        <v>163</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1" x14ac:dyDescent="0.2">
      <c r="A15" s="155"/>
      <c r="B15" s="156"/>
      <c r="C15" s="244"/>
      <c r="D15" s="245"/>
      <c r="E15" s="245"/>
      <c r="F15" s="245"/>
      <c r="G15" s="245"/>
      <c r="H15" s="157"/>
      <c r="I15" s="157"/>
      <c r="J15" s="157"/>
      <c r="K15" s="157"/>
      <c r="L15" s="157"/>
      <c r="M15" s="157"/>
      <c r="N15" s="157"/>
      <c r="O15" s="157"/>
      <c r="P15" s="157"/>
      <c r="Q15" s="157"/>
      <c r="R15" s="157"/>
      <c r="S15" s="157"/>
      <c r="T15" s="157"/>
      <c r="U15" s="157"/>
      <c r="V15" s="157"/>
      <c r="W15" s="157"/>
      <c r="X15" s="157"/>
      <c r="Y15" s="148"/>
      <c r="Z15" s="148"/>
      <c r="AA15" s="148"/>
      <c r="AB15" s="148"/>
      <c r="AC15" s="148"/>
      <c r="AD15" s="148"/>
      <c r="AE15" s="148"/>
      <c r="AF15" s="148"/>
      <c r="AG15" s="148" t="s">
        <v>158</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x14ac:dyDescent="0.2">
      <c r="A16" s="161" t="s">
        <v>150</v>
      </c>
      <c r="B16" s="162" t="s">
        <v>118</v>
      </c>
      <c r="C16" s="176" t="s">
        <v>119</v>
      </c>
      <c r="D16" s="163"/>
      <c r="E16" s="164"/>
      <c r="F16" s="165"/>
      <c r="G16" s="165">
        <f>SUMIF(AG17:AG19,"&lt;&gt;NOR",G17:G19)</f>
        <v>0</v>
      </c>
      <c r="H16" s="165"/>
      <c r="I16" s="165">
        <f>SUM(I17:I19)</f>
        <v>0</v>
      </c>
      <c r="J16" s="165"/>
      <c r="K16" s="165">
        <f>SUM(K17:K19)</f>
        <v>0</v>
      </c>
      <c r="L16" s="165"/>
      <c r="M16" s="165">
        <f>SUM(M17:M19)</f>
        <v>0</v>
      </c>
      <c r="N16" s="165"/>
      <c r="O16" s="165">
        <f>SUM(O17:O19)</f>
        <v>0</v>
      </c>
      <c r="P16" s="165"/>
      <c r="Q16" s="165">
        <f>SUM(Q17:Q19)</f>
        <v>0</v>
      </c>
      <c r="R16" s="165"/>
      <c r="S16" s="165"/>
      <c r="T16" s="166"/>
      <c r="U16" s="160"/>
      <c r="V16" s="160">
        <f>SUM(V17:V19)</f>
        <v>1.7</v>
      </c>
      <c r="W16" s="160"/>
      <c r="X16" s="160"/>
      <c r="AG16" t="s">
        <v>151</v>
      </c>
    </row>
    <row r="17" spans="1:60" ht="33.75" outlineLevel="1" x14ac:dyDescent="0.2">
      <c r="A17" s="167">
        <v>3</v>
      </c>
      <c r="B17" s="168" t="s">
        <v>195</v>
      </c>
      <c r="C17" s="177" t="s">
        <v>196</v>
      </c>
      <c r="D17" s="169" t="s">
        <v>197</v>
      </c>
      <c r="E17" s="170">
        <v>0.91071999999999997</v>
      </c>
      <c r="F17" s="171"/>
      <c r="G17" s="172">
        <f>ROUND(E17*F17,2)</f>
        <v>0</v>
      </c>
      <c r="H17" s="171"/>
      <c r="I17" s="172">
        <f>ROUND(E17*H17,2)</f>
        <v>0</v>
      </c>
      <c r="J17" s="171"/>
      <c r="K17" s="172">
        <f>ROUND(E17*J17,2)</f>
        <v>0</v>
      </c>
      <c r="L17" s="172">
        <v>21</v>
      </c>
      <c r="M17" s="172">
        <f>G17*(1+L17/100)</f>
        <v>0</v>
      </c>
      <c r="N17" s="172">
        <v>0</v>
      </c>
      <c r="O17" s="172">
        <f>ROUND(E17*N17,2)</f>
        <v>0</v>
      </c>
      <c r="P17" s="172">
        <v>0</v>
      </c>
      <c r="Q17" s="172">
        <f>ROUND(E17*P17,2)</f>
        <v>0</v>
      </c>
      <c r="R17" s="172" t="s">
        <v>198</v>
      </c>
      <c r="S17" s="172" t="s">
        <v>154</v>
      </c>
      <c r="T17" s="173" t="s">
        <v>154</v>
      </c>
      <c r="U17" s="157">
        <v>1.8720000000000001</v>
      </c>
      <c r="V17" s="157">
        <f>ROUND(E17*U17,2)</f>
        <v>1.7</v>
      </c>
      <c r="W17" s="157"/>
      <c r="X17" s="157" t="s">
        <v>199</v>
      </c>
      <c r="Y17" s="148"/>
      <c r="Z17" s="148"/>
      <c r="AA17" s="148"/>
      <c r="AB17" s="148"/>
      <c r="AC17" s="148"/>
      <c r="AD17" s="148"/>
      <c r="AE17" s="148"/>
      <c r="AF17" s="148"/>
      <c r="AG17" s="148" t="s">
        <v>200</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1" x14ac:dyDescent="0.2">
      <c r="A18" s="155"/>
      <c r="B18" s="156"/>
      <c r="C18" s="257" t="s">
        <v>201</v>
      </c>
      <c r="D18" s="258"/>
      <c r="E18" s="258"/>
      <c r="F18" s="258"/>
      <c r="G18" s="258"/>
      <c r="H18" s="157"/>
      <c r="I18" s="157"/>
      <c r="J18" s="157"/>
      <c r="K18" s="157"/>
      <c r="L18" s="157"/>
      <c r="M18" s="157"/>
      <c r="N18" s="157"/>
      <c r="O18" s="157"/>
      <c r="P18" s="157"/>
      <c r="Q18" s="157"/>
      <c r="R18" s="157"/>
      <c r="S18" s="157"/>
      <c r="T18" s="157"/>
      <c r="U18" s="157"/>
      <c r="V18" s="157"/>
      <c r="W18" s="157"/>
      <c r="X18" s="157"/>
      <c r="Y18" s="148"/>
      <c r="Z18" s="148"/>
      <c r="AA18" s="148"/>
      <c r="AB18" s="148"/>
      <c r="AC18" s="148"/>
      <c r="AD18" s="148"/>
      <c r="AE18" s="148"/>
      <c r="AF18" s="148"/>
      <c r="AG18" s="148" t="s">
        <v>190</v>
      </c>
      <c r="AH18" s="148"/>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1" x14ac:dyDescent="0.2">
      <c r="A19" s="155"/>
      <c r="B19" s="156"/>
      <c r="C19" s="244"/>
      <c r="D19" s="245"/>
      <c r="E19" s="245"/>
      <c r="F19" s="245"/>
      <c r="G19" s="245"/>
      <c r="H19" s="157"/>
      <c r="I19" s="157"/>
      <c r="J19" s="157"/>
      <c r="K19" s="157"/>
      <c r="L19" s="157"/>
      <c r="M19" s="157"/>
      <c r="N19" s="157"/>
      <c r="O19" s="157"/>
      <c r="P19" s="157"/>
      <c r="Q19" s="157"/>
      <c r="R19" s="157"/>
      <c r="S19" s="157"/>
      <c r="T19" s="157"/>
      <c r="U19" s="157"/>
      <c r="V19" s="157"/>
      <c r="W19" s="157"/>
      <c r="X19" s="157"/>
      <c r="Y19" s="148"/>
      <c r="Z19" s="148"/>
      <c r="AA19" s="148"/>
      <c r="AB19" s="148"/>
      <c r="AC19" s="148"/>
      <c r="AD19" s="148"/>
      <c r="AE19" s="148"/>
      <c r="AF19" s="148"/>
      <c r="AG19" s="148" t="s">
        <v>158</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x14ac:dyDescent="0.2">
      <c r="A20" s="3"/>
      <c r="B20" s="4"/>
      <c r="C20" s="179"/>
      <c r="D20" s="6"/>
      <c r="E20" s="3"/>
      <c r="F20" s="3"/>
      <c r="G20" s="3"/>
      <c r="H20" s="3"/>
      <c r="I20" s="3"/>
      <c r="J20" s="3"/>
      <c r="K20" s="3"/>
      <c r="L20" s="3"/>
      <c r="M20" s="3"/>
      <c r="N20" s="3"/>
      <c r="O20" s="3"/>
      <c r="P20" s="3"/>
      <c r="Q20" s="3"/>
      <c r="R20" s="3"/>
      <c r="S20" s="3"/>
      <c r="T20" s="3"/>
      <c r="U20" s="3"/>
      <c r="V20" s="3"/>
      <c r="W20" s="3"/>
      <c r="X20" s="3"/>
      <c r="AE20">
        <v>15</v>
      </c>
      <c r="AF20">
        <v>21</v>
      </c>
      <c r="AG20" t="s">
        <v>137</v>
      </c>
    </row>
    <row r="21" spans="1:60" x14ac:dyDescent="0.2">
      <c r="A21" s="151"/>
      <c r="B21" s="152" t="s">
        <v>29</v>
      </c>
      <c r="C21" s="180"/>
      <c r="D21" s="153"/>
      <c r="E21" s="154"/>
      <c r="F21" s="154"/>
      <c r="G21" s="175">
        <f>G8+G16</f>
        <v>0</v>
      </c>
      <c r="H21" s="3"/>
      <c r="I21" s="3"/>
      <c r="J21" s="3"/>
      <c r="K21" s="3"/>
      <c r="L21" s="3"/>
      <c r="M21" s="3"/>
      <c r="N21" s="3"/>
      <c r="O21" s="3"/>
      <c r="P21" s="3"/>
      <c r="Q21" s="3"/>
      <c r="R21" s="3"/>
      <c r="S21" s="3"/>
      <c r="T21" s="3"/>
      <c r="U21" s="3"/>
      <c r="V21" s="3"/>
      <c r="W21" s="3"/>
      <c r="X21" s="3"/>
      <c r="AE21">
        <f>SUMIF(L7:L19,AE20,G7:G19)</f>
        <v>0</v>
      </c>
      <c r="AF21">
        <f>SUMIF(L7:L19,AF20,G7:G19)</f>
        <v>0</v>
      </c>
      <c r="AG21" t="s">
        <v>180</v>
      </c>
    </row>
    <row r="22" spans="1:60" x14ac:dyDescent="0.2">
      <c r="C22" s="181"/>
      <c r="D22" s="10"/>
      <c r="AG22" t="s">
        <v>181</v>
      </c>
    </row>
    <row r="23" spans="1:60" x14ac:dyDescent="0.2">
      <c r="D23" s="10"/>
    </row>
    <row r="24" spans="1:60" x14ac:dyDescent="0.2">
      <c r="D24" s="10"/>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9">
    <mergeCell ref="C15:G15"/>
    <mergeCell ref="C18:G18"/>
    <mergeCell ref="C19:G19"/>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02 02_1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'02 02_1 Pol'!Názvy_tisku</vt:lpstr>
      <vt:lpstr>oadresa</vt:lpstr>
      <vt:lpstr>Stavba!Objednatel</vt:lpstr>
      <vt:lpstr>Stavba!Objekt</vt:lpstr>
      <vt:lpstr>'00 00 Naklady'!Oblast_tisku</vt:lpstr>
      <vt:lpstr>'02 02_1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dc:creator>
  <cp:lastModifiedBy>Libor Obadal</cp:lastModifiedBy>
  <cp:lastPrinted>2019-03-19T12:27:02Z</cp:lastPrinted>
  <dcterms:created xsi:type="dcterms:W3CDTF">2009-04-08T07:15:50Z</dcterms:created>
  <dcterms:modified xsi:type="dcterms:W3CDTF">2021-02-24T14:35:10Z</dcterms:modified>
</cp:coreProperties>
</file>